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Rekapitulace stavby" sheetId="1" r:id="rId1"/>
    <sheet name="01 - Stavební část - základy" sheetId="2" r:id="rId2"/>
    <sheet name="02 - Ostatní změny" sheetId="3" r:id="rId3"/>
    <sheet name="Pokyny pro vyplnění" sheetId="4" r:id="rId4"/>
  </sheets>
  <definedNames>
    <definedName name="_xlnm._FilterDatabase" localSheetId="1" hidden="1">'01 - Stavební část - základy'!$C$91:$K$149</definedName>
    <definedName name="_xlnm._FilterDatabase" localSheetId="2" hidden="1">'02 - Ostatní změny'!$C$93:$K$123</definedName>
    <definedName name="_xlnm.Print_Titles" localSheetId="1">'01 - Stavební část - základy'!$91:$91</definedName>
    <definedName name="_xlnm.Print_Titles" localSheetId="2">'02 - Ostatní změny'!$93:$93</definedName>
    <definedName name="_xlnm.Print_Titles" localSheetId="0">'Rekapitulace stavby'!$52:$52</definedName>
    <definedName name="_xlnm.Print_Area" localSheetId="1">'01 - Stavební část - základy'!$C$4:$J$41,'01 - Stavební část - základy'!$C$47:$J$71,'01 - Stavební část - základy'!$C$77:$K$149</definedName>
    <definedName name="_xlnm.Print_Area" localSheetId="2">'02 - Ostatní změny'!$C$4:$J$41,'02 - Ostatní změny'!$C$47:$J$73,'02 - Ostatní změny'!$C$79:$K$123</definedName>
    <definedName name="_xlnm.Print_Area" localSheetId="3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stavby'!$C$42:$AQ$58</definedName>
  </definedNames>
  <calcPr calcId="125725"/>
</workbook>
</file>

<file path=xl/calcChain.xml><?xml version="1.0" encoding="utf-8"?>
<calcChain xmlns="http://schemas.openxmlformats.org/spreadsheetml/2006/main">
  <c r="J39" i="3"/>
  <c r="J38"/>
  <c r="AY57" i="1" s="1"/>
  <c r="J37" i="3"/>
  <c r="AX57" i="1" s="1"/>
  <c r="BI123" i="3"/>
  <c r="BH123"/>
  <c r="BG123"/>
  <c r="BF123"/>
  <c r="T123"/>
  <c r="T122" s="1"/>
  <c r="R123"/>
  <c r="R122" s="1"/>
  <c r="P123"/>
  <c r="P122" s="1"/>
  <c r="BK123"/>
  <c r="BK122" s="1"/>
  <c r="J122" s="1"/>
  <c r="J72" s="1"/>
  <c r="J123"/>
  <c r="BE123"/>
  <c r="BI121"/>
  <c r="BH121"/>
  <c r="BG121"/>
  <c r="BF121"/>
  <c r="T121"/>
  <c r="T120"/>
  <c r="R121"/>
  <c r="R120" s="1"/>
  <c r="P121"/>
  <c r="P120"/>
  <c r="BK121"/>
  <c r="BK120" s="1"/>
  <c r="J120" s="1"/>
  <c r="J71" s="1"/>
  <c r="J121"/>
  <c r="BE121"/>
  <c r="BI119"/>
  <c r="BH119"/>
  <c r="BG119"/>
  <c r="BF119"/>
  <c r="T119"/>
  <c r="T118"/>
  <c r="R119"/>
  <c r="R118" s="1"/>
  <c r="P119"/>
  <c r="P118"/>
  <c r="BK119"/>
  <c r="BK118" s="1"/>
  <c r="J118" s="1"/>
  <c r="J70" s="1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 s="1"/>
  <c r="BI115"/>
  <c r="BH115"/>
  <c r="BG115"/>
  <c r="BF115"/>
  <c r="T115"/>
  <c r="R115"/>
  <c r="P115"/>
  <c r="P112" s="1"/>
  <c r="BK115"/>
  <c r="J115"/>
  <c r="BE115"/>
  <c r="BI114"/>
  <c r="BH114"/>
  <c r="BG114"/>
  <c r="BF114"/>
  <c r="T114"/>
  <c r="T112" s="1"/>
  <c r="R114"/>
  <c r="P114"/>
  <c r="BK114"/>
  <c r="J114"/>
  <c r="BE114" s="1"/>
  <c r="BI113"/>
  <c r="BH113"/>
  <c r="BG113"/>
  <c r="BF113"/>
  <c r="T113"/>
  <c r="R113"/>
  <c r="R112" s="1"/>
  <c r="P113"/>
  <c r="BK113"/>
  <c r="BK112" s="1"/>
  <c r="J112" s="1"/>
  <c r="J69" s="1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 s="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 s="1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 s="1"/>
  <c r="BI105"/>
  <c r="BH105"/>
  <c r="BG105"/>
  <c r="BF105"/>
  <c r="T105"/>
  <c r="R105"/>
  <c r="P105"/>
  <c r="P102" s="1"/>
  <c r="BK105"/>
  <c r="J105"/>
  <c r="BE105"/>
  <c r="BI104"/>
  <c r="BH104"/>
  <c r="BG104"/>
  <c r="BF104"/>
  <c r="T104"/>
  <c r="T102" s="1"/>
  <c r="R104"/>
  <c r="P104"/>
  <c r="BK104"/>
  <c r="J104"/>
  <c r="BE104" s="1"/>
  <c r="BI103"/>
  <c r="BH103"/>
  <c r="BG103"/>
  <c r="BF103"/>
  <c r="T103"/>
  <c r="R103"/>
  <c r="R102" s="1"/>
  <c r="P103"/>
  <c r="BK103"/>
  <c r="BK102" s="1"/>
  <c r="J102" s="1"/>
  <c r="J68" s="1"/>
  <c r="J103"/>
  <c r="BE103"/>
  <c r="BI101"/>
  <c r="BH101"/>
  <c r="BG101"/>
  <c r="BF101"/>
  <c r="T101"/>
  <c r="T100"/>
  <c r="R101"/>
  <c r="R100" s="1"/>
  <c r="P101"/>
  <c r="P100"/>
  <c r="BK101"/>
  <c r="BK100" s="1"/>
  <c r="J100" s="1"/>
  <c r="J67" s="1"/>
  <c r="J101"/>
  <c r="BE101"/>
  <c r="BI99"/>
  <c r="BH99"/>
  <c r="BG99"/>
  <c r="BF99"/>
  <c r="T99"/>
  <c r="T98"/>
  <c r="R99"/>
  <c r="R98" s="1"/>
  <c r="P99"/>
  <c r="P98"/>
  <c r="BK99"/>
  <c r="BK98" s="1"/>
  <c r="J98" s="1"/>
  <c r="J66" s="1"/>
  <c r="J99"/>
  <c r="BE99"/>
  <c r="BI97"/>
  <c r="F39"/>
  <c r="BD57" i="1"/>
  <c r="BH97" i="3"/>
  <c r="F38" s="1"/>
  <c r="BC57" i="1" s="1"/>
  <c r="BG97" i="3"/>
  <c r="F37" s="1"/>
  <c r="BB57" i="1" s="1"/>
  <c r="BF97" i="3"/>
  <c r="F36" s="1"/>
  <c r="BA57" i="1" s="1"/>
  <c r="J36" i="3"/>
  <c r="AW57" i="1" s="1"/>
  <c r="T97" i="3"/>
  <c r="T96" s="1"/>
  <c r="T95" s="1"/>
  <c r="T94" s="1"/>
  <c r="R97"/>
  <c r="R96" s="1"/>
  <c r="P97"/>
  <c r="P96" s="1"/>
  <c r="BK97"/>
  <c r="BK96" s="1"/>
  <c r="J97"/>
  <c r="BE97"/>
  <c r="F91"/>
  <c r="J90"/>
  <c r="F90"/>
  <c r="F88"/>
  <c r="E86"/>
  <c r="F59"/>
  <c r="J58"/>
  <c r="F58"/>
  <c r="F56"/>
  <c r="E54"/>
  <c r="J26"/>
  <c r="E26"/>
  <c r="J59" s="1"/>
  <c r="J91"/>
  <c r="J25"/>
  <c r="J14"/>
  <c r="J56" s="1"/>
  <c r="J88"/>
  <c r="E7"/>
  <c r="E82"/>
  <c r="E50"/>
  <c r="J39" i="2"/>
  <c r="J38"/>
  <c r="AY56" i="1"/>
  <c r="J37" i="2"/>
  <c r="AX56" i="1" s="1"/>
  <c r="BI149" i="2"/>
  <c r="BH149"/>
  <c r="BG149"/>
  <c r="BF149"/>
  <c r="T149"/>
  <c r="T148"/>
  <c r="R149"/>
  <c r="R148" s="1"/>
  <c r="P149"/>
  <c r="P148"/>
  <c r="BK149"/>
  <c r="BK148" s="1"/>
  <c r="J148" s="1"/>
  <c r="J70" s="1"/>
  <c r="J149"/>
  <c r="BE149"/>
  <c r="BI147"/>
  <c r="BH147"/>
  <c r="BG147"/>
  <c r="BF147"/>
  <c r="T147"/>
  <c r="R147"/>
  <c r="P147"/>
  <c r="P143" s="1"/>
  <c r="BK147"/>
  <c r="J147"/>
  <c r="BE147"/>
  <c r="BI145"/>
  <c r="BH145"/>
  <c r="BG145"/>
  <c r="BF145"/>
  <c r="T145"/>
  <c r="T143" s="1"/>
  <c r="R145"/>
  <c r="P145"/>
  <c r="BK145"/>
  <c r="J145"/>
  <c r="BE145" s="1"/>
  <c r="BI144"/>
  <c r="BH144"/>
  <c r="BG144"/>
  <c r="BF144"/>
  <c r="T144"/>
  <c r="R144"/>
  <c r="R143" s="1"/>
  <c r="P144"/>
  <c r="BK144"/>
  <c r="BK143" s="1"/>
  <c r="J143" s="1"/>
  <c r="J69" s="1"/>
  <c r="J144"/>
  <c r="BE144"/>
  <c r="BI139"/>
  <c r="BH139"/>
  <c r="BG139"/>
  <c r="BF139"/>
  <c r="T139"/>
  <c r="T138"/>
  <c r="R139"/>
  <c r="R138" s="1"/>
  <c r="P139"/>
  <c r="P138"/>
  <c r="BK139"/>
  <c r="BK138" s="1"/>
  <c r="J138" s="1"/>
  <c r="J68" s="1"/>
  <c r="J139"/>
  <c r="BE139"/>
  <c r="BI134"/>
  <c r="BH134"/>
  <c r="BG134"/>
  <c r="BF134"/>
  <c r="T134"/>
  <c r="R134"/>
  <c r="P134"/>
  <c r="BK134"/>
  <c r="J134"/>
  <c r="BE134"/>
  <c r="BI130"/>
  <c r="BH130"/>
  <c r="BG130"/>
  <c r="BF130"/>
  <c r="T130"/>
  <c r="R130"/>
  <c r="P130"/>
  <c r="BK130"/>
  <c r="J130"/>
  <c r="BE130" s="1"/>
  <c r="BI126"/>
  <c r="BH126"/>
  <c r="BG126"/>
  <c r="BF126"/>
  <c r="T126"/>
  <c r="R126"/>
  <c r="P126"/>
  <c r="BK126"/>
  <c r="J126"/>
  <c r="BE126"/>
  <c r="BI122"/>
  <c r="BH122"/>
  <c r="BG122"/>
  <c r="BF122"/>
  <c r="T122"/>
  <c r="T121" s="1"/>
  <c r="R122"/>
  <c r="R121"/>
  <c r="P122"/>
  <c r="P121" s="1"/>
  <c r="BK122"/>
  <c r="BK121"/>
  <c r="J121"/>
  <c r="J67" s="1"/>
  <c r="J122"/>
  <c r="BE122"/>
  <c r="BI117"/>
  <c r="BH117"/>
  <c r="BG117"/>
  <c r="BF117"/>
  <c r="T117"/>
  <c r="R117"/>
  <c r="P117"/>
  <c r="BK117"/>
  <c r="J117"/>
  <c r="BE117" s="1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 s="1"/>
  <c r="BI108"/>
  <c r="BH108"/>
  <c r="BG108"/>
  <c r="BF108"/>
  <c r="T108"/>
  <c r="R108"/>
  <c r="P108"/>
  <c r="BK108"/>
  <c r="J108"/>
  <c r="BE108"/>
  <c r="BI104"/>
  <c r="BH104"/>
  <c r="BG104"/>
  <c r="BF104"/>
  <c r="T104"/>
  <c r="T103" s="1"/>
  <c r="R104"/>
  <c r="R103" s="1"/>
  <c r="P104"/>
  <c r="P103" s="1"/>
  <c r="BK104"/>
  <c r="BK103" s="1"/>
  <c r="J103" s="1"/>
  <c r="J66" s="1"/>
  <c r="J104"/>
  <c r="BE104"/>
  <c r="BI101"/>
  <c r="BH101"/>
  <c r="BG101"/>
  <c r="BF101"/>
  <c r="T101"/>
  <c r="R101"/>
  <c r="P101"/>
  <c r="BK101"/>
  <c r="J101"/>
  <c r="BE101" s="1"/>
  <c r="BI100"/>
  <c r="BH100"/>
  <c r="BG100"/>
  <c r="BF100"/>
  <c r="T100"/>
  <c r="R100"/>
  <c r="P100"/>
  <c r="BK100"/>
  <c r="J100"/>
  <c r="BE100" s="1"/>
  <c r="BI99"/>
  <c r="BH99"/>
  <c r="BG99"/>
  <c r="BF99"/>
  <c r="T99"/>
  <c r="R99"/>
  <c r="P99"/>
  <c r="BK99"/>
  <c r="J99"/>
  <c r="BE99" s="1"/>
  <c r="BI95"/>
  <c r="F39" s="1"/>
  <c r="BD56" i="1" s="1"/>
  <c r="BD55" s="1"/>
  <c r="BD54" s="1"/>
  <c r="W33" s="1"/>
  <c r="BH95" i="2"/>
  <c r="F38"/>
  <c r="BC56" i="1" s="1"/>
  <c r="BG95" i="2"/>
  <c r="F37" s="1"/>
  <c r="BB56" i="1" s="1"/>
  <c r="BF95" i="2"/>
  <c r="J36"/>
  <c r="AW56" i="1" s="1"/>
  <c r="F36" i="2"/>
  <c r="BA56" i="1" s="1"/>
  <c r="BA55" s="1"/>
  <c r="T95" i="2"/>
  <c r="T94" s="1"/>
  <c r="T93" s="1"/>
  <c r="T92" s="1"/>
  <c r="R95"/>
  <c r="R94" s="1"/>
  <c r="P95"/>
  <c r="P94" s="1"/>
  <c r="P93" s="1"/>
  <c r="P92" s="1"/>
  <c r="AU56" i="1" s="1"/>
  <c r="BK95" i="2"/>
  <c r="BK94"/>
  <c r="J95"/>
  <c r="BE95"/>
  <c r="F35" s="1"/>
  <c r="AZ56" i="1" s="1"/>
  <c r="F89" i="2"/>
  <c r="J88"/>
  <c r="F88"/>
  <c r="F86"/>
  <c r="E84"/>
  <c r="F59"/>
  <c r="J58"/>
  <c r="F58"/>
  <c r="F56"/>
  <c r="E54"/>
  <c r="J26"/>
  <c r="E26"/>
  <c r="J59" s="1"/>
  <c r="J89"/>
  <c r="J25"/>
  <c r="J14"/>
  <c r="J56" s="1"/>
  <c r="J86"/>
  <c r="E7"/>
  <c r="E50" s="1"/>
  <c r="AS55" i="1"/>
  <c r="AS54"/>
  <c r="L50"/>
  <c r="AM50"/>
  <c r="AM49"/>
  <c r="L49"/>
  <c r="AM47"/>
  <c r="L47"/>
  <c r="L45"/>
  <c r="L44"/>
  <c r="AW55" l="1"/>
  <c r="BA54"/>
  <c r="BK95" i="3"/>
  <c r="J96"/>
  <c r="J65" s="1"/>
  <c r="AU55" i="1"/>
  <c r="AU54" s="1"/>
  <c r="BC55"/>
  <c r="R95" i="3"/>
  <c r="R94" s="1"/>
  <c r="BK93" i="2"/>
  <c r="BB55" i="1"/>
  <c r="P95" i="3"/>
  <c r="P94" s="1"/>
  <c r="AU57" i="1" s="1"/>
  <c r="R93" i="2"/>
  <c r="R92" s="1"/>
  <c r="F35" i="3"/>
  <c r="AZ57" i="1" s="1"/>
  <c r="AZ55" s="1"/>
  <c r="J35" i="2"/>
  <c r="AV56" i="1" s="1"/>
  <c r="AT56" s="1"/>
  <c r="J35" i="3"/>
  <c r="AV57" i="1" s="1"/>
  <c r="AT57" s="1"/>
  <c r="E80" i="2"/>
  <c r="J94"/>
  <c r="J65" s="1"/>
  <c r="AZ54" i="1" l="1"/>
  <c r="AV55"/>
  <c r="AT55" s="1"/>
  <c r="AX55"/>
  <c r="BB54"/>
  <c r="BC54"/>
  <c r="AY55"/>
  <c r="AW54"/>
  <c r="AK30" s="1"/>
  <c r="W30"/>
  <c r="BK94" i="3"/>
  <c r="J94" s="1"/>
  <c r="J95"/>
  <c r="J64" s="1"/>
  <c r="BK92" i="2"/>
  <c r="J92" s="1"/>
  <c r="J93"/>
  <c r="J64" s="1"/>
  <c r="AY54" i="1" l="1"/>
  <c r="W32"/>
  <c r="J63" i="3"/>
  <c r="J32"/>
  <c r="AV54" i="1"/>
  <c r="W29"/>
  <c r="J63" i="2"/>
  <c r="J32"/>
  <c r="W31" i="1"/>
  <c r="AX54"/>
  <c r="AT54" l="1"/>
  <c r="AK29"/>
  <c r="AG56"/>
  <c r="J41" i="2"/>
  <c r="AG57" i="1"/>
  <c r="AN57" s="1"/>
  <c r="J41" i="3"/>
  <c r="AN56" i="1" l="1"/>
  <c r="AG55"/>
  <c r="AN55" l="1"/>
  <c r="AG54"/>
  <c r="AK26" l="1"/>
  <c r="AK35" s="1"/>
  <c r="AN54"/>
</calcChain>
</file>

<file path=xl/sharedStrings.xml><?xml version="1.0" encoding="utf-8"?>
<sst xmlns="http://schemas.openxmlformats.org/spreadsheetml/2006/main" count="1829" uniqueCount="494">
  <si>
    <t>Export Komplet</t>
  </si>
  <si>
    <t>VZ</t>
  </si>
  <si>
    <t>2.0</t>
  </si>
  <si>
    <t/>
  </si>
  <si>
    <t>False</t>
  </si>
  <si>
    <t>{9ac12eef-5b45-430d-b0e5-f7db8d982578}</t>
  </si>
  <si>
    <t>&gt;&gt;  skryté sloupce  &lt;&lt;</t>
  </si>
  <si>
    <t>0,00001</t>
  </si>
  <si>
    <t>21</t>
  </si>
  <si>
    <t>0,01</t>
  </si>
  <si>
    <t>15</t>
  </si>
  <si>
    <t>REKAPITULACE STAVBY</t>
  </si>
  <si>
    <t>v ---  níže se nacházejí doplnkové a pomocné údaje k sestavám  --- v</t>
  </si>
  <si>
    <t>0,001</t>
  </si>
  <si>
    <t>Kód:</t>
  </si>
  <si>
    <t>2018/01a</t>
  </si>
  <si>
    <t>Stavba:</t>
  </si>
  <si>
    <t>KSO:</t>
  </si>
  <si>
    <t>CC-CZ:</t>
  </si>
  <si>
    <t>Místo:</t>
  </si>
  <si>
    <t>Velké Kunětice</t>
  </si>
  <si>
    <t>Datum:</t>
  </si>
  <si>
    <t>19. 6. 2019</t>
  </si>
  <si>
    <t>Zadavatel:</t>
  </si>
  <si>
    <t>IČ:</t>
  </si>
  <si>
    <t>00635952</t>
  </si>
  <si>
    <t>Obec Velké Kunětice</t>
  </si>
  <si>
    <t>DIČ:</t>
  </si>
  <si>
    <t>CZ00635952</t>
  </si>
  <si>
    <t>Zhotovitel:</t>
  </si>
  <si>
    <t>29398207</t>
  </si>
  <si>
    <t>Stavitelství Knotek s.r.o., Velké Kunětice 146, 79</t>
  </si>
  <si>
    <t>CZ29398207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</si>
  <si>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</si>
  <si>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</si>
  <si>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</si>
  <si>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</si>
  <si>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</si>
  <si>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</si>
  <si>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</si>
  <si>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</si>
  <si>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</si>
  <si>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</si>
  <si>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</si>
  <si>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</si>
  <si>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</si>
  <si>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</si>
  <si>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</si>
  <si>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</si>
  <si>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</si>
  <si>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</si>
  <si>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</si>
  <si>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</si>
  <si>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</si>
  <si>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</si>
  <si>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</si>
  <si>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</si>
  <si>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</si>
  <si>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</si>
  <si>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</si>
  <si>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</si>
  <si>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</si>
  <si>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</si>
  <si>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</si>
  <si>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</si>
  <si>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</si>
  <si>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</si>
  <si>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</si>
  <si>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</si>
  <si>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</si>
  <si>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</si>
  <si>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</si>
  <si>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</si>
  <si>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</si>
  <si>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</si>
  <si>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</si>
  <si>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</si>
  <si>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</si>
  <si>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STA</t>
  </si>
  <si>
    <t>1</t>
  </si>
  <si>
    <t>{6054e6ac-9934-47af-8f13-7ff7ac0f3a9e}</t>
  </si>
  <si>
    <t>2</t>
  </si>
  <si>
    <t>/</t>
  </si>
  <si>
    <t>01</t>
  </si>
  <si>
    <t>Stavební část - základy</t>
  </si>
  <si>
    <t>Soupis</t>
  </si>
  <si>
    <t>{f46d319a-3ea1-41c2-aae3-302f51154143}</t>
  </si>
  <si>
    <t>02</t>
  </si>
  <si>
    <t>Ostatní změny</t>
  </si>
  <si>
    <t>{588b3ed8-11cd-49dd-909d-81391601442e}</t>
  </si>
  <si>
    <t>KRYCÍ LIST SOUPISU PRACÍ</t>
  </si>
  <si>
    <t>Objekt:</t>
  </si>
  <si>
    <t>Soupis:</t>
  </si>
  <si>
    <t>01 - Stavební část - základy</t>
  </si>
  <si>
    <t>Stavitelství Knotek s.r.o., Velké Kunětice 146, 790 52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</si>
  <si>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</si>
  <si>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</si>
  <si>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</si>
  <si>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</si>
  <si>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</si>
  <si>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</si>
  <si>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</si>
  <si>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63 - Podlahy a podlahové konstrukce</t>
  </si>
  <si>
    <t xml:space="preserve">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</si>
  <si>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</si>
  <si>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</si>
  <si>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</si>
  <si>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</si>
  <si>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</si>
  <si>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</si>
  <si>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</si>
  <si>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</si>
  <si>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</si>
  <si>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</si>
  <si>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</si>
  <si>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</si>
  <si>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</si>
  <si>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</si>
  <si>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</si>
  <si>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</si>
  <si>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</si>
  <si>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</si>
  <si>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</si>
  <si>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</si>
  <si>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132201109</t>
  </si>
  <si>
    <t>Hloubení zapažených i nezapažených rýh šířky do 600 mm s urovnáním dna do předepsaného profilu a spádu v hornině tř. 3 Příplatek k cenám za lepivost horniny tř. 3</t>
  </si>
  <si>
    <t>m3</t>
  </si>
  <si>
    <t>CS ÚRS 2018 01</t>
  </si>
  <si>
    <t>4</t>
  </si>
  <si>
    <t>-1320387504</t>
  </si>
  <si>
    <t>VV</t>
  </si>
  <si>
    <t>doplnění pasů</t>
  </si>
  <si>
    <t>15,3*1,0*1,5</t>
  </si>
  <si>
    <t>Součet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</si>
  <si>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</si>
  <si>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</si>
  <si>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-1257983982</t>
  </si>
  <si>
    <t>3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</si>
  <si>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</si>
  <si>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</si>
  <si>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999111507</t>
  </si>
  <si>
    <t>997223855</t>
  </si>
  <si>
    <t>Poplatek za uložení stavebního odpadu na skládce (skládkovné) zeminy a kameniva zatříděného do Katalogu odpadů pod kódem 170 504</t>
  </si>
  <si>
    <t>t</t>
  </si>
  <si>
    <t>10309320</t>
  </si>
  <si>
    <t>17,95*1,8 'Přepočtené koeficientem množství</t>
  </si>
  <si>
    <t>Zakládání</t>
  </si>
  <si>
    <t>5</t>
  </si>
  <si>
    <t>274321311</t>
  </si>
  <si>
    <t>Základy z betonu železového (bez výztuže) pasy z betonu bez zvýšených nároků na prostředí tř. C 16/20</t>
  </si>
  <si>
    <t>56269133</t>
  </si>
  <si>
    <t>15,3*0,5*0,5</t>
  </si>
  <si>
    <t>6</t>
  </si>
  <si>
    <t>274351121</t>
  </si>
  <si>
    <t>Bednění základů pasů rovné zřízení</t>
  </si>
  <si>
    <t>m2</t>
  </si>
  <si>
    <t>1266136302</t>
  </si>
  <si>
    <t>15,3*0,5*2</t>
  </si>
  <si>
    <t>7</t>
  </si>
  <si>
    <t>274351122</t>
  </si>
  <si>
    <t>Bednění základů pasů rovné odstranění</t>
  </si>
  <si>
    <t>2067765288</t>
  </si>
  <si>
    <t>8</t>
  </si>
  <si>
    <t>279113134</t>
  </si>
  <si>
    <t>Základové zdi z tvárnic ztraceného bednění včetně výplně z betonu bez zvláštních nároků na vliv prostředí třídy C 16/20, tloušťky zdiva přes 250 do 300 mm</t>
  </si>
  <si>
    <t>1332956201</t>
  </si>
  <si>
    <t>15,3*0,5</t>
  </si>
  <si>
    <t>9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</si>
  <si>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</si>
  <si>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</si>
  <si>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-741643144</t>
  </si>
  <si>
    <t>15,3*0,5*0,25*0,08</t>
  </si>
  <si>
    <t>63</t>
  </si>
  <si>
    <t>Podlahy a podlahové konstrukce</t>
  </si>
  <si>
    <t>10</t>
  </si>
  <si>
    <t>631311125</t>
  </si>
  <si>
    <t>Mazanina z betonu prostého bez zvýšených nároků na prostředí tl. přes 80 do 120 mm tř. C 20/25</t>
  </si>
  <si>
    <t>-491079995</t>
  </si>
  <si>
    <t>základová deska (podkladní beton)</t>
  </si>
  <si>
    <t>73,05*0,1</t>
  </si>
  <si>
    <t>11</t>
  </si>
  <si>
    <t>631319173</t>
  </si>
  <si>
    <t>Příplatek k cenám mazanin za stržení povrchu spodní vrstvy mazaniny latí před vložením výztuže nebo pletiva pro tl. obou vrstev mazaniny přes 80 do 120 mm</t>
  </si>
  <si>
    <t>742522582</t>
  </si>
  <si>
    <t>12</t>
  </si>
  <si>
    <t>631362021</t>
  </si>
  <si>
    <t>Výztuž mazanin ze svařovaných sítí z drátů typu KARI</t>
  </si>
  <si>
    <t>1270455600</t>
  </si>
  <si>
    <t>73,05*3,03*1,2/1000</t>
  </si>
  <si>
    <t>13</t>
  </si>
  <si>
    <t>635321221</t>
  </si>
  <si>
    <t>Násyp z recyklátu pod podlahy se zhutněním, z recyklátu tepelněizolační z recyklátu skleněného (pěnového skla), se zhutněním, tloušťka vrstvy 150 mm, U=0,53 W/m2K</t>
  </si>
  <si>
    <t>-1975214144</t>
  </si>
  <si>
    <t>11,5*13,0</t>
  </si>
  <si>
    <t>96</t>
  </si>
  <si>
    <t>Bourání konstrukcí</t>
  </si>
  <si>
    <t>14</t>
  </si>
  <si>
    <t>965042241</t>
  </si>
  <si>
    <t>Bourání mazanin betonových nebo z litého asfaltu tl. přes 100 mm, plochy přes 4 m2</t>
  </si>
  <si>
    <t>1779727214</t>
  </si>
  <si>
    <t>73,05*0,15</t>
  </si>
  <si>
    <t>997</t>
  </si>
  <si>
    <t>Přesun sutě</t>
  </si>
  <si>
    <t>997013501</t>
  </si>
  <si>
    <t>Odvoz suti a vybouraných hmot na skládku nebo meziskládku se složením, na vzdálenost do 1 km</t>
  </si>
  <si>
    <t>-722913498</t>
  </si>
  <si>
    <t>16</t>
  </si>
  <si>
    <t>997013509</t>
  </si>
  <si>
    <t>Odvoz suti a vybouraných hmot na skládku nebo meziskládku se složením, na vzdálenost Příplatek k ceně za každý další i započatý 1 km přes 1 km</t>
  </si>
  <si>
    <t>2098388488</t>
  </si>
  <si>
    <t>24,108*7 'Přepočtené koeficientem množství</t>
  </si>
  <si>
    <t>17</t>
  </si>
  <si>
    <t>997013801</t>
  </si>
  <si>
    <t>Poplatek za uložení stavebního odpadu na skládce (skládkovné) betonového</t>
  </si>
  <si>
    <t>-880096954</t>
  </si>
  <si>
    <t>998</t>
  </si>
  <si>
    <t>Přesun hmot</t>
  </si>
  <si>
    <t>18</t>
  </si>
  <si>
    <t>998011002</t>
  </si>
  <si>
    <t>Přesun hmot pro budovy občanské výstavby, bydlení, výrobu a služby s nosnou svislou konstrukcí zděnou z cihel, tvárnic nebo kamene vodorovná dopravní vzdálenost do 100 m pro budovy výšky přes 6 do 12 m</t>
  </si>
  <si>
    <t>-759127410</t>
  </si>
  <si>
    <t>02 - Ostatní změny</t>
  </si>
  <si>
    <t xml:space="preserve">    01a - lanový kladkostroj GZS</t>
  </si>
  <si>
    <t xml:space="preserve">    01b - úprava OK žebříku ve věži</t>
  </si>
  <si>
    <t xml:space="preserve">    01c - doplnění a úprava OK zábradlí vnitřního schodiště</t>
  </si>
  <si>
    <t xml:space="preserve">    01d - elektro - zabezpečovací systém</t>
  </si>
  <si>
    <t xml:space="preserve">    01e - elektro - změna svítidel</t>
  </si>
  <si>
    <t xml:space="preserve">    01f - úprava garážových vrat</t>
  </si>
  <si>
    <t xml:space="preserve">    01g - D+M výlez na střechu</t>
  </si>
  <si>
    <t xml:space="preserve">    01h - D+M výlezu do mezistřešního prostoru</t>
  </si>
  <si>
    <t>01a</t>
  </si>
  <si>
    <t>lanový kladkostroj GZS</t>
  </si>
  <si>
    <t>01a1</t>
  </si>
  <si>
    <t>D+M elektrický lanový kladkostroj GZS  (cena obsahuje dodávku a montáž stroje, úpravu elektroinstalace)</t>
  </si>
  <si>
    <t>kua</t>
  </si>
  <si>
    <t>1303617762</t>
  </si>
  <si>
    <t>01b</t>
  </si>
  <si>
    <t>úprava OK žebříku ve věži</t>
  </si>
  <si>
    <t>01b1</t>
  </si>
  <si>
    <t>kus</t>
  </si>
  <si>
    <t>280980045</t>
  </si>
  <si>
    <t>01c</t>
  </si>
  <si>
    <t>doplnění a úprava OK zábradlí vnitřního schodiště</t>
  </si>
  <si>
    <t>01c1</t>
  </si>
  <si>
    <t>117856416</t>
  </si>
  <si>
    <t>01d</t>
  </si>
  <si>
    <t>elektro - zabezpečovací systém</t>
  </si>
  <si>
    <t>01d1</t>
  </si>
  <si>
    <t>ústředna EZS</t>
  </si>
  <si>
    <t>-1258196034</t>
  </si>
  <si>
    <t>01d2</t>
  </si>
  <si>
    <t>čidlo PIR</t>
  </si>
  <si>
    <t>1344135126</t>
  </si>
  <si>
    <t>01d3</t>
  </si>
  <si>
    <t>klávesnice</t>
  </si>
  <si>
    <t>1748022204</t>
  </si>
  <si>
    <t>01d4</t>
  </si>
  <si>
    <t>baterie, 12V</t>
  </si>
  <si>
    <t>-274304503</t>
  </si>
  <si>
    <t>01d5</t>
  </si>
  <si>
    <t>venkovní siréna</t>
  </si>
  <si>
    <t>-278282554</t>
  </si>
  <si>
    <t>01d6</t>
  </si>
  <si>
    <t>interní siréna</t>
  </si>
  <si>
    <t>-1541311836</t>
  </si>
  <si>
    <t>01d7</t>
  </si>
  <si>
    <t>kabel UTP</t>
  </si>
  <si>
    <t>451310554</t>
  </si>
  <si>
    <t>01d8</t>
  </si>
  <si>
    <t>montáž</t>
  </si>
  <si>
    <t>1405275647</t>
  </si>
  <si>
    <t>01d9</t>
  </si>
  <si>
    <t>podružný materiál</t>
  </si>
  <si>
    <t>282582574</t>
  </si>
  <si>
    <t>01e</t>
  </si>
  <si>
    <t>elektro - změna svítidel</t>
  </si>
  <si>
    <t>01e1</t>
  </si>
  <si>
    <t>LED průmyslové IP 54 (m.č. 1.02 a 1.03)</t>
  </si>
  <si>
    <t>-441841570</t>
  </si>
  <si>
    <t>01e2</t>
  </si>
  <si>
    <t>LED IP 20, 20W/230V (m.č. 1.04 a 2.06)</t>
  </si>
  <si>
    <t>-1292843166</t>
  </si>
  <si>
    <t>01e3</t>
  </si>
  <si>
    <t>LED zářivkové svítidlo do podhledu, 40W/230V (m.č. 2.03)</t>
  </si>
  <si>
    <t>222697012</t>
  </si>
  <si>
    <t>01e4</t>
  </si>
  <si>
    <t>LED zářivka LLA, 40W/230V, mřížka Al (m.č. 201)</t>
  </si>
  <si>
    <t>1690943881</t>
  </si>
  <si>
    <t>01e5</t>
  </si>
  <si>
    <t>odpočet původních světel</t>
  </si>
  <si>
    <t>-652742670</t>
  </si>
  <si>
    <t>01f</t>
  </si>
  <si>
    <t>úprava garážových vrat</t>
  </si>
  <si>
    <t>01f1</t>
  </si>
  <si>
    <t>úprava garážových vrat (kování a nástřik nápisu “hasiči”)</t>
  </si>
  <si>
    <t>1426326117</t>
  </si>
  <si>
    <t>01g</t>
  </si>
  <si>
    <t>D+M výlez na střechu</t>
  </si>
  <si>
    <t>19</t>
  </si>
  <si>
    <t>01g1</t>
  </si>
  <si>
    <t>1163474489</t>
  </si>
  <si>
    <t>01h</t>
  </si>
  <si>
    <t>D+M výlezu do mezistřešního prostoru</t>
  </si>
  <si>
    <t>20</t>
  </si>
  <si>
    <t>01h1</t>
  </si>
  <si>
    <t>-916036894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</si>
  <si>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</si>
  <si>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</si>
  <si>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</si>
  <si>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</si>
  <si>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</si>
  <si>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</si>
  <si>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</si>
  <si>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</si>
  <si>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</si>
  <si>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</si>
  <si>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</si>
  <si>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</si>
  <si>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</si>
  <si>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</si>
  <si>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</si>
  <si>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</si>
  <si>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</si>
  <si>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</si>
  <si>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</si>
  <si>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</si>
  <si>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</si>
  <si>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</si>
  <si>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</si>
  <si>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</si>
  <si>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</si>
  <si>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</si>
  <si>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</si>
  <si>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</si>
  <si>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</si>
  <si>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</si>
  <si>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</si>
  <si>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</si>
  <si>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</si>
  <si>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</si>
  <si>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</si>
  <si>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</si>
  <si>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</si>
  <si>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</si>
  <si>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</si>
  <si>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</si>
  <si>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</si>
  <si>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</si>
  <si>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</si>
  <si>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</si>
  <si>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</si>
  <si>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</si>
  <si>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</si>
  <si>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</si>
  <si>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</si>
  <si>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</si>
  <si>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</si>
  <si>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</si>
  <si>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</si>
  <si>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</si>
  <si>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</si>
  <si>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</si>
  <si>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</si>
  <si>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</si>
  <si>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</si>
  <si>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</si>
  <si>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</si>
  <si>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</si>
  <si>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</si>
  <si>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</si>
  <si>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</si>
  <si>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</si>
  <si>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</si>
  <si>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</si>
  <si>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</si>
  <si>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</si>
  <si>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</si>
  <si>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</si>
  <si>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</si>
  <si>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</si>
  <si>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</si>
  <si>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</si>
  <si>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</si>
  <si>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</si>
  <si>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</si>
  <si>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</si>
  <si>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</si>
  <si>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</si>
  <si>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</si>
  <si>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</si>
  <si>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</si>
  <si>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</si>
  <si>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</si>
  <si>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</si>
  <si>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</si>
  <si>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</si>
  <si>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</si>
  <si>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</si>
  <si>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</si>
  <si>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</si>
  <si>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</si>
  <si>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</si>
  <si>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</si>
  <si>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</si>
  <si>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</si>
  <si>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</si>
  <si>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</si>
  <si>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</si>
  <si>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</si>
  <si>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</si>
  <si>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</si>
  <si>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</si>
  <si>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</si>
  <si>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</si>
  <si>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</si>
  <si>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</si>
  <si>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</si>
  <si>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</si>
  <si>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</si>
  <si>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</si>
  <si>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</si>
  <si>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</si>
  <si>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</si>
  <si>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</si>
  <si>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</si>
  <si>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</si>
  <si>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</si>
  <si>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</si>
  <si>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</si>
  <si>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</si>
  <si>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</si>
  <si>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</si>
  <si>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</si>
  <si>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</si>
  <si>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</si>
  <si>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</si>
  <si>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</si>
  <si>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</si>
  <si>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</si>
  <si>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</si>
  <si>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</si>
  <si>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</si>
  <si>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</si>
  <si>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</si>
  <si>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</si>
  <si>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</si>
  <si>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</si>
  <si>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</si>
  <si>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</si>
  <si>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</si>
  <si>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</si>
  <si>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</si>
  <si>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</si>
  <si>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</si>
  <si>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</si>
  <si>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</si>
  <si>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</si>
  <si>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</si>
  <si>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</si>
  <si>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</si>
  <si>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</si>
  <si>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</si>
  <si>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</si>
  <si>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</si>
  <si>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</si>
  <si>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</si>
  <si>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</si>
  <si>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</si>
  <si>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</si>
  <si>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</si>
  <si>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</si>
  <si>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</si>
  <si>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</si>
  <si>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</si>
  <si>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</si>
  <si>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</si>
  <si>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</si>
  <si>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</si>
  <si>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</si>
  <si>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</si>
  <si>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</si>
  <si>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</si>
  <si>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</si>
  <si>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</si>
  <si>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</si>
  <si>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</si>
  <si>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</si>
  <si>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</si>
  <si>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</si>
  <si>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</si>
  <si>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</si>
  <si>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Stavební úpravy hasičské zbrojnice - změnový list č.1 k dotatku k SOD č.2</t>
  </si>
  <si>
    <t>SO 01 - Stavební úprava hasičské zbrojnice - změnový list č.1 k dotatku k SOD č.2</t>
  </si>
  <si>
    <t>Stavební úprava hasičské zbrojnice - změnový list č.1 k dotatku k SOD č.2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</si>
</sst>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3" xfId="0" applyNumberFormat="1" applyFont="1" applyBorder="1" applyAlignment="1"/>
    <xf numFmtId="166" fontId="30" fillId="0" borderId="14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166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49" fontId="36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9" xfId="0" applyFont="1" applyBorder="1" applyAlignment="1">
      <alignment horizontal="left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9"/>
  <sheetViews>
    <sheetView showGridLines="0" tabSelected="1" workbookViewId="0">
      <selection activeCell="J55" sqref="J55:AF5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8" t="s">
        <v>6</v>
      </c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9</v>
      </c>
      <c r="BT3" s="17" t="s">
        <v>10</v>
      </c>
    </row>
    <row r="4" spans="1:74" ht="24.95" customHeight="1">
      <c r="B4" s="20"/>
      <c r="D4" s="21" t="s">
        <v>11</v>
      </c>
      <c r="AR4" s="20"/>
      <c r="AS4" s="22" t="s">
        <v>12</v>
      </c>
      <c r="BS4" s="17" t="s">
        <v>13</v>
      </c>
    </row>
    <row r="5" spans="1:74" ht="12" customHeight="1">
      <c r="B5" s="20"/>
      <c r="D5" s="23" t="s">
        <v>14</v>
      </c>
      <c r="K5" s="265" t="s">
        <v>15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S5" s="17" t="s">
        <v>7</v>
      </c>
    </row>
    <row r="6" spans="1:74" ht="36.950000000000003" customHeight="1">
      <c r="B6" s="20"/>
      <c r="D6" s="25" t="s">
        <v>16</v>
      </c>
      <c r="K6" s="267" t="s">
        <v>491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7</v>
      </c>
    </row>
    <row r="9" spans="1:74" ht="14.45" customHeight="1">
      <c r="B9" s="20"/>
      <c r="AR9" s="20"/>
      <c r="BS9" s="17" t="s">
        <v>7</v>
      </c>
    </row>
    <row r="10" spans="1:74" ht="12" customHeight="1">
      <c r="B10" s="20"/>
      <c r="D10" s="26" t="s">
        <v>23</v>
      </c>
      <c r="AK10" s="26" t="s">
        <v>24</v>
      </c>
      <c r="AN10" s="24" t="s">
        <v>25</v>
      </c>
      <c r="AR10" s="20"/>
      <c r="BS10" s="17" t="s">
        <v>7</v>
      </c>
    </row>
    <row r="11" spans="1:74" ht="18.399999999999999" customHeight="1">
      <c r="B11" s="20"/>
      <c r="E11" s="24" t="s">
        <v>26</v>
      </c>
      <c r="AK11" s="26" t="s">
        <v>27</v>
      </c>
      <c r="AN11" s="24" t="s">
        <v>28</v>
      </c>
      <c r="AR11" s="20"/>
      <c r="BS11" s="17" t="s">
        <v>7</v>
      </c>
    </row>
    <row r="12" spans="1:74" ht="6.95" customHeight="1">
      <c r="B12" s="20"/>
      <c r="AR12" s="20"/>
      <c r="BS12" s="17" t="s">
        <v>7</v>
      </c>
    </row>
    <row r="13" spans="1:74" ht="12" customHeight="1">
      <c r="B13" s="20"/>
      <c r="D13" s="26" t="s">
        <v>29</v>
      </c>
      <c r="AK13" s="26" t="s">
        <v>24</v>
      </c>
      <c r="AN13" s="24" t="s">
        <v>30</v>
      </c>
      <c r="AR13" s="20"/>
      <c r="BS13" s="17" t="s">
        <v>7</v>
      </c>
    </row>
    <row r="14" spans="1:74" ht="12.75">
      <c r="B14" s="20"/>
      <c r="E14" s="24" t="s">
        <v>31</v>
      </c>
      <c r="AK14" s="26" t="s">
        <v>27</v>
      </c>
      <c r="AN14" s="24" t="s">
        <v>32</v>
      </c>
      <c r="AR14" s="20"/>
      <c r="BS14" s="17" t="s">
        <v>7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33</v>
      </c>
      <c r="AK16" s="26" t="s">
        <v>24</v>
      </c>
      <c r="AN16" s="24" t="s">
        <v>3</v>
      </c>
      <c r="AR16" s="20"/>
      <c r="BS16" s="17" t="s">
        <v>4</v>
      </c>
    </row>
    <row r="17" spans="2:71" ht="18.399999999999999" customHeight="1">
      <c r="B17" s="20"/>
      <c r="E17" s="24" t="s">
        <v>34</v>
      </c>
      <c r="AK17" s="26" t="s">
        <v>27</v>
      </c>
      <c r="AN17" s="24" t="s">
        <v>3</v>
      </c>
      <c r="AR17" s="20"/>
      <c r="BS17" s="17" t="s">
        <v>35</v>
      </c>
    </row>
    <row r="18" spans="2:71" ht="6.95" customHeight="1">
      <c r="B18" s="20"/>
      <c r="AR18" s="20"/>
      <c r="BS18" s="17" t="s">
        <v>9</v>
      </c>
    </row>
    <row r="19" spans="2:71" ht="12" customHeight="1">
      <c r="B19" s="20"/>
      <c r="D19" s="26" t="s">
        <v>36</v>
      </c>
      <c r="AK19" s="26" t="s">
        <v>24</v>
      </c>
      <c r="AN19" s="24" t="s">
        <v>3</v>
      </c>
      <c r="AR19" s="20"/>
      <c r="BS19" s="17" t="s">
        <v>9</v>
      </c>
    </row>
    <row r="20" spans="2:71" ht="18.399999999999999" customHeight="1">
      <c r="B20" s="20"/>
      <c r="E20" s="24" t="s">
        <v>34</v>
      </c>
      <c r="AK20" s="26" t="s">
        <v>27</v>
      </c>
      <c r="AN20" s="24" t="s">
        <v>3</v>
      </c>
      <c r="AR20" s="20"/>
      <c r="BS20" s="17" t="s">
        <v>4</v>
      </c>
    </row>
    <row r="21" spans="2:71" ht="6.95" customHeight="1">
      <c r="B21" s="20"/>
      <c r="AR21" s="20"/>
    </row>
    <row r="22" spans="2:71" ht="12" customHeight="1">
      <c r="B22" s="20"/>
      <c r="D22" s="26" t="s">
        <v>37</v>
      </c>
      <c r="AR22" s="20"/>
    </row>
    <row r="23" spans="2:71" ht="51" customHeight="1">
      <c r="B23" s="20"/>
      <c r="E23" s="269" t="s">
        <v>38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70">
        <f>ROUND(AG54,2)</f>
        <v>293225.81</v>
      </c>
      <c r="AL26" s="271"/>
      <c r="AM26" s="271"/>
      <c r="AN26" s="271"/>
      <c r="AO26" s="271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64" t="s">
        <v>40</v>
      </c>
      <c r="M28" s="264"/>
      <c r="N28" s="264"/>
      <c r="O28" s="264"/>
      <c r="P28" s="264"/>
      <c r="W28" s="264" t="s">
        <v>41</v>
      </c>
      <c r="X28" s="264"/>
      <c r="Y28" s="264"/>
      <c r="Z28" s="264"/>
      <c r="AA28" s="264"/>
      <c r="AB28" s="264"/>
      <c r="AC28" s="264"/>
      <c r="AD28" s="264"/>
      <c r="AE28" s="264"/>
      <c r="AK28" s="264" t="s">
        <v>42</v>
      </c>
      <c r="AL28" s="264"/>
      <c r="AM28" s="264"/>
      <c r="AN28" s="264"/>
      <c r="AO28" s="264"/>
      <c r="AR28" s="29"/>
    </row>
    <row r="29" spans="2:71" s="2" customFormat="1" ht="14.45" customHeight="1">
      <c r="B29" s="33"/>
      <c r="D29" s="26" t="s">
        <v>43</v>
      </c>
      <c r="F29" s="26" t="s">
        <v>44</v>
      </c>
      <c r="L29" s="263">
        <v>0.21</v>
      </c>
      <c r="M29" s="262"/>
      <c r="N29" s="262"/>
      <c r="O29" s="262"/>
      <c r="P29" s="262"/>
      <c r="W29" s="261">
        <f>ROUND(AZ54, 2)</f>
        <v>293225.81</v>
      </c>
      <c r="X29" s="262"/>
      <c r="Y29" s="262"/>
      <c r="Z29" s="262"/>
      <c r="AA29" s="262"/>
      <c r="AB29" s="262"/>
      <c r="AC29" s="262"/>
      <c r="AD29" s="262"/>
      <c r="AE29" s="262"/>
      <c r="AK29" s="261">
        <f>ROUND(AV54, 2)</f>
        <v>61577.42</v>
      </c>
      <c r="AL29" s="262"/>
      <c r="AM29" s="262"/>
      <c r="AN29" s="262"/>
      <c r="AO29" s="262"/>
      <c r="AR29" s="33"/>
    </row>
    <row r="30" spans="2:71" s="2" customFormat="1" ht="14.45" customHeight="1">
      <c r="B30" s="33"/>
      <c r="F30" s="26" t="s">
        <v>45</v>
      </c>
      <c r="L30" s="263">
        <v>0.15</v>
      </c>
      <c r="M30" s="262"/>
      <c r="N30" s="262"/>
      <c r="O30" s="262"/>
      <c r="P30" s="262"/>
      <c r="W30" s="261">
        <f>ROUND(BA54, 2)</f>
        <v>0</v>
      </c>
      <c r="X30" s="262"/>
      <c r="Y30" s="262"/>
      <c r="Z30" s="262"/>
      <c r="AA30" s="262"/>
      <c r="AB30" s="262"/>
      <c r="AC30" s="262"/>
      <c r="AD30" s="262"/>
      <c r="AE30" s="262"/>
      <c r="AK30" s="261">
        <f>ROUND(AW54, 2)</f>
        <v>0</v>
      </c>
      <c r="AL30" s="262"/>
      <c r="AM30" s="262"/>
      <c r="AN30" s="262"/>
      <c r="AO30" s="262"/>
      <c r="AR30" s="33"/>
    </row>
    <row r="31" spans="2:71" s="2" customFormat="1" ht="14.45" hidden="1" customHeight="1">
      <c r="B31" s="33"/>
      <c r="F31" s="26" t="s">
        <v>46</v>
      </c>
      <c r="L31" s="263">
        <v>0.21</v>
      </c>
      <c r="M31" s="262"/>
      <c r="N31" s="262"/>
      <c r="O31" s="262"/>
      <c r="P31" s="262"/>
      <c r="W31" s="261">
        <f>ROUND(BB54, 2)</f>
        <v>0</v>
      </c>
      <c r="X31" s="262"/>
      <c r="Y31" s="262"/>
      <c r="Z31" s="262"/>
      <c r="AA31" s="262"/>
      <c r="AB31" s="262"/>
      <c r="AC31" s="262"/>
      <c r="AD31" s="262"/>
      <c r="AE31" s="262"/>
      <c r="AK31" s="261">
        <v>0</v>
      </c>
      <c r="AL31" s="262"/>
      <c r="AM31" s="262"/>
      <c r="AN31" s="262"/>
      <c r="AO31" s="262"/>
      <c r="AR31" s="33"/>
    </row>
    <row r="32" spans="2:71" s="2" customFormat="1" ht="14.45" hidden="1" customHeight="1">
      <c r="B32" s="33"/>
      <c r="F32" s="26" t="s">
        <v>47</v>
      </c>
      <c r="L32" s="263">
        <v>0.15</v>
      </c>
      <c r="M32" s="262"/>
      <c r="N32" s="262"/>
      <c r="O32" s="262"/>
      <c r="P32" s="262"/>
      <c r="W32" s="261">
        <f>ROUND(BC54, 2)</f>
        <v>0</v>
      </c>
      <c r="X32" s="262"/>
      <c r="Y32" s="262"/>
      <c r="Z32" s="262"/>
      <c r="AA32" s="262"/>
      <c r="AB32" s="262"/>
      <c r="AC32" s="262"/>
      <c r="AD32" s="262"/>
      <c r="AE32" s="262"/>
      <c r="AK32" s="261">
        <v>0</v>
      </c>
      <c r="AL32" s="262"/>
      <c r="AM32" s="262"/>
      <c r="AN32" s="262"/>
      <c r="AO32" s="262"/>
      <c r="AR32" s="33"/>
    </row>
    <row r="33" spans="2:44" s="2" customFormat="1" ht="14.45" hidden="1" customHeight="1">
      <c r="B33" s="33"/>
      <c r="F33" s="26" t="s">
        <v>48</v>
      </c>
      <c r="L33" s="263">
        <v>0</v>
      </c>
      <c r="M33" s="262"/>
      <c r="N33" s="262"/>
      <c r="O33" s="262"/>
      <c r="P33" s="262"/>
      <c r="W33" s="261">
        <f>ROUND(BD54, 2)</f>
        <v>0</v>
      </c>
      <c r="X33" s="262"/>
      <c r="Y33" s="262"/>
      <c r="Z33" s="262"/>
      <c r="AA33" s="262"/>
      <c r="AB33" s="262"/>
      <c r="AC33" s="262"/>
      <c r="AD33" s="262"/>
      <c r="AE33" s="262"/>
      <c r="AK33" s="261">
        <v>0</v>
      </c>
      <c r="AL33" s="262"/>
      <c r="AM33" s="262"/>
      <c r="AN33" s="262"/>
      <c r="AO33" s="262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50" t="s">
        <v>51</v>
      </c>
      <c r="Y35" s="251"/>
      <c r="Z35" s="251"/>
      <c r="AA35" s="251"/>
      <c r="AB35" s="251"/>
      <c r="AC35" s="36"/>
      <c r="AD35" s="36"/>
      <c r="AE35" s="36"/>
      <c r="AF35" s="36"/>
      <c r="AG35" s="36"/>
      <c r="AH35" s="36"/>
      <c r="AI35" s="36"/>
      <c r="AJ35" s="36"/>
      <c r="AK35" s="252">
        <f>SUM(AK26:AK33)</f>
        <v>354803.23</v>
      </c>
      <c r="AL35" s="251"/>
      <c r="AM35" s="251"/>
      <c r="AN35" s="251"/>
      <c r="AO35" s="253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21" t="s">
        <v>52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6" t="s">
        <v>14</v>
      </c>
      <c r="L44" s="3" t="str">
        <f>K5</f>
        <v>2018/01a</v>
      </c>
      <c r="AR44" s="42"/>
    </row>
    <row r="45" spans="2:44" s="4" customFormat="1" ht="36.950000000000003" customHeight="1">
      <c r="B45" s="43"/>
      <c r="C45" s="44" t="s">
        <v>16</v>
      </c>
      <c r="L45" s="256" t="str">
        <f>K6</f>
        <v>Stavební úpravy hasičské zbrojnice - změnový list č.1 k dotatku k SOD č.2</v>
      </c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>Velké Kunětice</v>
      </c>
      <c r="AI47" s="26" t="s">
        <v>21</v>
      </c>
      <c r="AM47" s="258" t="str">
        <f>IF(AN8= "","",AN8)</f>
        <v>19. 6. 2019</v>
      </c>
      <c r="AN47" s="258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6" t="s">
        <v>23</v>
      </c>
      <c r="L49" s="3" t="str">
        <f>IF(E11= "","",E11)</f>
        <v>Obec Velké Kunětice</v>
      </c>
      <c r="AI49" s="26" t="s">
        <v>33</v>
      </c>
      <c r="AM49" s="280" t="str">
        <f>IF(E17="","",E17)</f>
        <v xml:space="preserve"> </v>
      </c>
      <c r="AN49" s="281"/>
      <c r="AO49" s="281"/>
      <c r="AP49" s="281"/>
      <c r="AR49" s="29"/>
      <c r="AS49" s="276" t="s">
        <v>53</v>
      </c>
      <c r="AT49" s="277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6" t="s">
        <v>29</v>
      </c>
      <c r="L50" s="3" t="str">
        <f>IF(E14="","",E14)</f>
        <v>Stavitelství Knotek s.r.o., Velké Kunětice 146, 79</v>
      </c>
      <c r="AI50" s="26" t="s">
        <v>36</v>
      </c>
      <c r="AM50" s="280" t="str">
        <f>IF(E20="","",E20)</f>
        <v xml:space="preserve"> </v>
      </c>
      <c r="AN50" s="281"/>
      <c r="AO50" s="281"/>
      <c r="AP50" s="281"/>
      <c r="AR50" s="29"/>
      <c r="AS50" s="278"/>
      <c r="AT50" s="279"/>
      <c r="AU50" s="49"/>
      <c r="AV50" s="49"/>
      <c r="AW50" s="49"/>
      <c r="AX50" s="49"/>
      <c r="AY50" s="49"/>
      <c r="AZ50" s="49"/>
      <c r="BA50" s="49"/>
      <c r="BB50" s="49"/>
      <c r="BC50" s="49"/>
      <c r="BD50" s="50"/>
    </row>
    <row r="51" spans="1:91" s="1" customFormat="1" ht="10.9" customHeight="1">
      <c r="B51" s="29"/>
      <c r="AR51" s="29"/>
      <c r="AS51" s="278"/>
      <c r="AT51" s="279"/>
      <c r="AU51" s="49"/>
      <c r="AV51" s="49"/>
      <c r="AW51" s="49"/>
      <c r="AX51" s="49"/>
      <c r="AY51" s="49"/>
      <c r="AZ51" s="49"/>
      <c r="BA51" s="49"/>
      <c r="BB51" s="49"/>
      <c r="BC51" s="49"/>
      <c r="BD51" s="50"/>
    </row>
    <row r="52" spans="1:91" s="1" customFormat="1" ht="29.25" customHeight="1">
      <c r="B52" s="29"/>
      <c r="C52" s="254" t="s">
        <v>54</v>
      </c>
      <c r="D52" s="255"/>
      <c r="E52" s="255"/>
      <c r="F52" s="255"/>
      <c r="G52" s="255"/>
      <c r="H52" s="51"/>
      <c r="I52" s="259" t="s">
        <v>55</v>
      </c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60" t="s">
        <v>56</v>
      </c>
      <c r="AH52" s="255"/>
      <c r="AI52" s="255"/>
      <c r="AJ52" s="255"/>
      <c r="AK52" s="255"/>
      <c r="AL52" s="255"/>
      <c r="AM52" s="255"/>
      <c r="AN52" s="259" t="s">
        <v>57</v>
      </c>
      <c r="AO52" s="255"/>
      <c r="AP52" s="255"/>
      <c r="AQ52" s="52" t="s">
        <v>58</v>
      </c>
      <c r="AR52" s="29"/>
      <c r="AS52" s="53" t="s">
        <v>59</v>
      </c>
      <c r="AT52" s="54" t="s">
        <v>60</v>
      </c>
      <c r="AU52" s="54" t="s">
        <v>61</v>
      </c>
      <c r="AV52" s="54" t="s">
        <v>62</v>
      </c>
      <c r="AW52" s="54" t="s">
        <v>63</v>
      </c>
      <c r="AX52" s="54" t="s">
        <v>64</v>
      </c>
      <c r="AY52" s="54" t="s">
        <v>65</v>
      </c>
      <c r="AZ52" s="54" t="s">
        <v>66</v>
      </c>
      <c r="BA52" s="54" t="s">
        <v>67</v>
      </c>
      <c r="BB52" s="54" t="s">
        <v>68</v>
      </c>
      <c r="BC52" s="54" t="s">
        <v>69</v>
      </c>
      <c r="BD52" s="55" t="s">
        <v>70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71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74">
        <f>ROUND(AG55,2)</f>
        <v>293225.81</v>
      </c>
      <c r="AH54" s="274"/>
      <c r="AI54" s="274"/>
      <c r="AJ54" s="274"/>
      <c r="AK54" s="274"/>
      <c r="AL54" s="274"/>
      <c r="AM54" s="274"/>
      <c r="AN54" s="275">
        <f>SUM(AG54,AT54)</f>
        <v>354803.23</v>
      </c>
      <c r="AO54" s="275"/>
      <c r="AP54" s="275"/>
      <c r="AQ54" s="61" t="s">
        <v>3</v>
      </c>
      <c r="AR54" s="57"/>
      <c r="AS54" s="62">
        <f>ROUND(AS55,2)</f>
        <v>0</v>
      </c>
      <c r="AT54" s="63">
        <f>ROUND(SUM(AV54:AW54),2)</f>
        <v>61577.42</v>
      </c>
      <c r="AU54" s="64">
        <f>ROUND(AU55,5)</f>
        <v>59.052500000000002</v>
      </c>
      <c r="AV54" s="63">
        <f>ROUND(AZ54*L29,2)</f>
        <v>61577.42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ROUND(AZ55,2)</f>
        <v>293225.81</v>
      </c>
      <c r="BA54" s="63">
        <f>ROUND(BA55,2)</f>
        <v>0</v>
      </c>
      <c r="BB54" s="63">
        <f>ROUND(BB55,2)</f>
        <v>0</v>
      </c>
      <c r="BC54" s="63">
        <f>ROUND(BC55,2)</f>
        <v>0</v>
      </c>
      <c r="BD54" s="65">
        <f>ROUND(BD55,2)</f>
        <v>0</v>
      </c>
      <c r="BS54" s="66" t="s">
        <v>72</v>
      </c>
      <c r="BT54" s="66" t="s">
        <v>73</v>
      </c>
      <c r="BU54" s="67" t="s">
        <v>74</v>
      </c>
      <c r="BV54" s="66" t="s">
        <v>75</v>
      </c>
      <c r="BW54" s="66" t="s">
        <v>5</v>
      </c>
      <c r="BX54" s="66" t="s">
        <v>76</v>
      </c>
      <c r="CL54" s="66" t="s">
        <v>3</v>
      </c>
    </row>
    <row r="55" spans="1:91" s="6" customFormat="1" ht="27" customHeight="1">
      <c r="B55" s="68"/>
      <c r="C55" s="69"/>
      <c r="D55" s="248" t="s">
        <v>77</v>
      </c>
      <c r="E55" s="248"/>
      <c r="F55" s="248"/>
      <c r="G55" s="248"/>
      <c r="H55" s="248"/>
      <c r="I55" s="70"/>
      <c r="J55" s="248" t="s">
        <v>493</v>
      </c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84">
        <f>ROUND(SUM(AG56:AG57),2)</f>
        <v>293225.81</v>
      </c>
      <c r="AH55" s="283"/>
      <c r="AI55" s="283"/>
      <c r="AJ55" s="283"/>
      <c r="AK55" s="283"/>
      <c r="AL55" s="283"/>
      <c r="AM55" s="283"/>
      <c r="AN55" s="282">
        <f>SUM(AG55,AT55)</f>
        <v>354803.23</v>
      </c>
      <c r="AO55" s="283"/>
      <c r="AP55" s="283"/>
      <c r="AQ55" s="71" t="s">
        <v>78</v>
      </c>
      <c r="AR55" s="68"/>
      <c r="AS55" s="72">
        <f>ROUND(SUM(AS56:AS57),2)</f>
        <v>0</v>
      </c>
      <c r="AT55" s="73">
        <f>ROUND(SUM(AV55:AW55),2)</f>
        <v>61577.42</v>
      </c>
      <c r="AU55" s="74">
        <f>ROUND(SUM(AU56:AU57),5)</f>
        <v>59.052500000000002</v>
      </c>
      <c r="AV55" s="73">
        <f>ROUND(AZ55*L29,2)</f>
        <v>61577.42</v>
      </c>
      <c r="AW55" s="73">
        <f>ROUND(BA55*L30,2)</f>
        <v>0</v>
      </c>
      <c r="AX55" s="73">
        <f>ROUND(BB55*L29,2)</f>
        <v>0</v>
      </c>
      <c r="AY55" s="73">
        <f>ROUND(BC55*L30,2)</f>
        <v>0</v>
      </c>
      <c r="AZ55" s="73">
        <f>ROUND(SUM(AZ56:AZ57),2)</f>
        <v>293225.81</v>
      </c>
      <c r="BA55" s="73">
        <f>ROUND(SUM(BA56:BA57),2)</f>
        <v>0</v>
      </c>
      <c r="BB55" s="73">
        <f>ROUND(SUM(BB56:BB57),2)</f>
        <v>0</v>
      </c>
      <c r="BC55" s="73">
        <f>ROUND(SUM(BC56:BC57),2)</f>
        <v>0</v>
      </c>
      <c r="BD55" s="75">
        <f>ROUND(SUM(BD56:BD57),2)</f>
        <v>0</v>
      </c>
      <c r="BS55" s="76" t="s">
        <v>72</v>
      </c>
      <c r="BT55" s="76" t="s">
        <v>79</v>
      </c>
      <c r="BU55" s="76" t="s">
        <v>74</v>
      </c>
      <c r="BV55" s="76" t="s">
        <v>75</v>
      </c>
      <c r="BW55" s="76" t="s">
        <v>80</v>
      </c>
      <c r="BX55" s="76" t="s">
        <v>5</v>
      </c>
      <c r="CL55" s="76" t="s">
        <v>3</v>
      </c>
      <c r="CM55" s="76" t="s">
        <v>81</v>
      </c>
    </row>
    <row r="56" spans="1:91" s="3" customFormat="1" ht="16.5" customHeight="1">
      <c r="A56" s="77" t="s">
        <v>82</v>
      </c>
      <c r="B56" s="42"/>
      <c r="C56" s="9"/>
      <c r="D56" s="9"/>
      <c r="E56" s="249" t="s">
        <v>83</v>
      </c>
      <c r="F56" s="249"/>
      <c r="G56" s="249"/>
      <c r="H56" s="249"/>
      <c r="I56" s="249"/>
      <c r="J56" s="9"/>
      <c r="K56" s="249" t="s">
        <v>84</v>
      </c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72">
        <f>'01 - Stavební část - základy'!J32</f>
        <v>177133.21</v>
      </c>
      <c r="AH56" s="273"/>
      <c r="AI56" s="273"/>
      <c r="AJ56" s="273"/>
      <c r="AK56" s="273"/>
      <c r="AL56" s="273"/>
      <c r="AM56" s="273"/>
      <c r="AN56" s="272">
        <f>SUM(AG56,AT56)</f>
        <v>214331.18</v>
      </c>
      <c r="AO56" s="273"/>
      <c r="AP56" s="273"/>
      <c r="AQ56" s="78" t="s">
        <v>85</v>
      </c>
      <c r="AR56" s="42"/>
      <c r="AS56" s="79">
        <v>0</v>
      </c>
      <c r="AT56" s="80">
        <f>ROUND(SUM(AV56:AW56),2)</f>
        <v>37197.97</v>
      </c>
      <c r="AU56" s="81">
        <f>'01 - Stavební část - základy'!P92</f>
        <v>59.052500000000002</v>
      </c>
      <c r="AV56" s="80">
        <f>'01 - Stavební část - základy'!J35</f>
        <v>37197.97</v>
      </c>
      <c r="AW56" s="80">
        <f>'01 - Stavební část - základy'!J36</f>
        <v>0</v>
      </c>
      <c r="AX56" s="80">
        <f>'01 - Stavební část - základy'!J37</f>
        <v>0</v>
      </c>
      <c r="AY56" s="80">
        <f>'01 - Stavební část - základy'!J38</f>
        <v>0</v>
      </c>
      <c r="AZ56" s="80">
        <f>'01 - Stavební část - základy'!F35</f>
        <v>177133.21</v>
      </c>
      <c r="BA56" s="80">
        <f>'01 - Stavební část - základy'!F36</f>
        <v>0</v>
      </c>
      <c r="BB56" s="80">
        <f>'01 - Stavební část - základy'!F37</f>
        <v>0</v>
      </c>
      <c r="BC56" s="80">
        <f>'01 - Stavební část - základy'!F38</f>
        <v>0</v>
      </c>
      <c r="BD56" s="82">
        <f>'01 - Stavební část - základy'!F39</f>
        <v>0</v>
      </c>
      <c r="BT56" s="24" t="s">
        <v>81</v>
      </c>
      <c r="BV56" s="24" t="s">
        <v>75</v>
      </c>
      <c r="BW56" s="24" t="s">
        <v>86</v>
      </c>
      <c r="BX56" s="24" t="s">
        <v>80</v>
      </c>
      <c r="CL56" s="24" t="s">
        <v>3</v>
      </c>
    </row>
    <row r="57" spans="1:91" s="3" customFormat="1" ht="16.5" customHeight="1">
      <c r="A57" s="77" t="s">
        <v>82</v>
      </c>
      <c r="B57" s="42"/>
      <c r="C57" s="9"/>
      <c r="D57" s="9"/>
      <c r="E57" s="249" t="s">
        <v>87</v>
      </c>
      <c r="F57" s="249"/>
      <c r="G57" s="249"/>
      <c r="H57" s="249"/>
      <c r="I57" s="249"/>
      <c r="J57" s="9"/>
      <c r="K57" s="249" t="s">
        <v>88</v>
      </c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72">
        <f>'02 - Ostatní změny'!J32</f>
        <v>116092.6</v>
      </c>
      <c r="AH57" s="273"/>
      <c r="AI57" s="273"/>
      <c r="AJ57" s="273"/>
      <c r="AK57" s="273"/>
      <c r="AL57" s="273"/>
      <c r="AM57" s="273"/>
      <c r="AN57" s="272">
        <f>SUM(AG57,AT57)</f>
        <v>140472.05000000002</v>
      </c>
      <c r="AO57" s="273"/>
      <c r="AP57" s="273"/>
      <c r="AQ57" s="78" t="s">
        <v>85</v>
      </c>
      <c r="AR57" s="42"/>
      <c r="AS57" s="83">
        <v>0</v>
      </c>
      <c r="AT57" s="84">
        <f>ROUND(SUM(AV57:AW57),2)</f>
        <v>24379.45</v>
      </c>
      <c r="AU57" s="85">
        <f>'02 - Ostatní změny'!P94</f>
        <v>0</v>
      </c>
      <c r="AV57" s="84">
        <f>'02 - Ostatní změny'!J35</f>
        <v>24379.45</v>
      </c>
      <c r="AW57" s="84">
        <f>'02 - Ostatní změny'!J36</f>
        <v>0</v>
      </c>
      <c r="AX57" s="84">
        <f>'02 - Ostatní změny'!J37</f>
        <v>0</v>
      </c>
      <c r="AY57" s="84">
        <f>'02 - Ostatní změny'!J38</f>
        <v>0</v>
      </c>
      <c r="AZ57" s="84">
        <f>'02 - Ostatní změny'!F35</f>
        <v>116092.6</v>
      </c>
      <c r="BA57" s="84">
        <f>'02 - Ostatní změny'!F36</f>
        <v>0</v>
      </c>
      <c r="BB57" s="84">
        <f>'02 - Ostatní změny'!F37</f>
        <v>0</v>
      </c>
      <c r="BC57" s="84">
        <f>'02 - Ostatní změny'!F38</f>
        <v>0</v>
      </c>
      <c r="BD57" s="86">
        <f>'02 - Ostatní změny'!F39</f>
        <v>0</v>
      </c>
      <c r="BT57" s="24" t="s">
        <v>81</v>
      </c>
      <c r="BV57" s="24" t="s">
        <v>75</v>
      </c>
      <c r="BW57" s="24" t="s">
        <v>89</v>
      </c>
      <c r="BX57" s="24" t="s">
        <v>80</v>
      </c>
      <c r="CL57" s="24" t="s">
        <v>3</v>
      </c>
    </row>
    <row r="58" spans="1:91" s="1" customFormat="1" ht="30" customHeight="1">
      <c r="B58" s="29"/>
      <c r="AR58" s="29"/>
    </row>
    <row r="59" spans="1:91" s="1" customFormat="1" ht="6.95" customHeight="1"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29"/>
    </row>
  </sheetData>
  <mergeCells count="48">
    <mergeCell ref="AS49:AT51"/>
    <mergeCell ref="AM49:AP49"/>
    <mergeCell ref="AM50:AP50"/>
    <mergeCell ref="AN52:AP52"/>
    <mergeCell ref="AN55:AP55"/>
    <mergeCell ref="AG55:AM55"/>
    <mergeCell ref="AN56:AP56"/>
    <mergeCell ref="AG56:AM56"/>
    <mergeCell ref="AN57:AP57"/>
    <mergeCell ref="AG57:AM57"/>
    <mergeCell ref="AG54:AM54"/>
    <mergeCell ref="AN54:AP5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X35:AB35"/>
    <mergeCell ref="AK35:AO35"/>
    <mergeCell ref="C52:G52"/>
    <mergeCell ref="L45:AO45"/>
    <mergeCell ref="AM47:AN47"/>
    <mergeCell ref="I52:AF52"/>
    <mergeCell ref="AG52:AM52"/>
    <mergeCell ref="D55:H55"/>
    <mergeCell ref="J55:AF55"/>
    <mergeCell ref="E56:I56"/>
    <mergeCell ref="K56:AF56"/>
    <mergeCell ref="E57:I57"/>
    <mergeCell ref="K57:AF57"/>
  </mergeCells>
  <hyperlinks>
    <hyperlink ref="A56" location="'01 - Stavební část - základy'!C2" display="/"/>
    <hyperlink ref="A57" location="'02 - Ostatní změn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50"/>
  <sheetViews>
    <sheetView showGridLines="0" topLeftCell="A142" workbookViewId="0">
      <selection activeCell="E82" sqref="E82:H8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7"/>
    </row>
    <row r="2" spans="1:46" ht="36.950000000000003" customHeight="1">
      <c r="L2" s="268" t="s">
        <v>6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86</v>
      </c>
    </row>
    <row r="3" spans="1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ht="24.95" customHeight="1">
      <c r="B4" s="20"/>
      <c r="D4" s="21" t="s">
        <v>90</v>
      </c>
      <c r="L4" s="20"/>
      <c r="M4" s="88" t="s">
        <v>12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26" t="s">
        <v>16</v>
      </c>
      <c r="L6" s="20"/>
    </row>
    <row r="7" spans="1:46" ht="16.5" customHeight="1">
      <c r="B7" s="20"/>
      <c r="E7" s="285" t="str">
        <f>'Rekapitulace stavby'!K6</f>
        <v>Stavební úpravy hasičské zbrojnice - změnový list č.1 k dotatku k SOD č.2</v>
      </c>
      <c r="F7" s="287"/>
      <c r="G7" s="287"/>
      <c r="H7" s="287"/>
      <c r="L7" s="20"/>
    </row>
    <row r="8" spans="1:46" ht="12" customHeight="1">
      <c r="B8" s="20"/>
      <c r="D8" s="26" t="s">
        <v>91</v>
      </c>
      <c r="L8" s="20"/>
    </row>
    <row r="9" spans="1:46" s="1" customFormat="1" ht="25.5" customHeight="1">
      <c r="B9" s="29"/>
      <c r="E9" s="285" t="s">
        <v>492</v>
      </c>
      <c r="F9" s="286"/>
      <c r="G9" s="286"/>
      <c r="H9" s="286"/>
      <c r="L9" s="29"/>
    </row>
    <row r="10" spans="1:46" s="1" customFormat="1" ht="12" customHeight="1">
      <c r="B10" s="29"/>
      <c r="D10" s="26" t="s">
        <v>92</v>
      </c>
      <c r="L10" s="29"/>
    </row>
    <row r="11" spans="1:46" s="1" customFormat="1" ht="36.950000000000003" customHeight="1">
      <c r="B11" s="29"/>
      <c r="E11" s="256" t="s">
        <v>93</v>
      </c>
      <c r="F11" s="286"/>
      <c r="G11" s="286"/>
      <c r="H11" s="286"/>
      <c r="L11" s="29"/>
    </row>
    <row r="12" spans="1:46" s="1" customFormat="1">
      <c r="B12" s="29"/>
      <c r="L12" s="29"/>
    </row>
    <row r="13" spans="1:46" s="1" customFormat="1" ht="12" customHeight="1">
      <c r="B13" s="29"/>
      <c r="D13" s="26" t="s">
        <v>17</v>
      </c>
      <c r="F13" s="24" t="s">
        <v>3</v>
      </c>
      <c r="I13" s="26" t="s">
        <v>18</v>
      </c>
      <c r="J13" s="24" t="s">
        <v>3</v>
      </c>
      <c r="L13" s="29"/>
    </row>
    <row r="14" spans="1:46" s="1" customFormat="1" ht="12" customHeight="1">
      <c r="B14" s="29"/>
      <c r="D14" s="26" t="s">
        <v>19</v>
      </c>
      <c r="F14" s="24" t="s">
        <v>34</v>
      </c>
      <c r="I14" s="26" t="s">
        <v>21</v>
      </c>
      <c r="J14" s="46" t="str">
        <f>'Rekapitulace stavby'!AN8</f>
        <v>19. 6. 2019</v>
      </c>
      <c r="L14" s="29"/>
    </row>
    <row r="15" spans="1:46" s="1" customFormat="1" ht="10.9" customHeight="1">
      <c r="B15" s="29"/>
      <c r="L15" s="29"/>
    </row>
    <row r="16" spans="1:46" s="1" customFormat="1" ht="12" customHeight="1">
      <c r="B16" s="29"/>
      <c r="D16" s="26" t="s">
        <v>23</v>
      </c>
      <c r="I16" s="26" t="s">
        <v>24</v>
      </c>
      <c r="J16" s="24" t="s">
        <v>25</v>
      </c>
      <c r="L16" s="29"/>
    </row>
    <row r="17" spans="2:12" s="1" customFormat="1" ht="18" customHeight="1">
      <c r="B17" s="29"/>
      <c r="E17" s="24" t="s">
        <v>26</v>
      </c>
      <c r="I17" s="26" t="s">
        <v>27</v>
      </c>
      <c r="J17" s="24" t="s">
        <v>28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29</v>
      </c>
      <c r="I19" s="26" t="s">
        <v>24</v>
      </c>
      <c r="J19" s="24" t="s">
        <v>30</v>
      </c>
      <c r="L19" s="29"/>
    </row>
    <row r="20" spans="2:12" s="1" customFormat="1" ht="18" customHeight="1">
      <c r="B20" s="29"/>
      <c r="E20" s="24" t="s">
        <v>94</v>
      </c>
      <c r="I20" s="26" t="s">
        <v>27</v>
      </c>
      <c r="J20" s="24" t="s">
        <v>32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33</v>
      </c>
      <c r="I22" s="26" t="s">
        <v>24</v>
      </c>
      <c r="J22" s="24" t="s">
        <v>3</v>
      </c>
      <c r="L22" s="29"/>
    </row>
    <row r="23" spans="2:12" s="1" customFormat="1" ht="18" customHeight="1">
      <c r="B23" s="29"/>
      <c r="E23" s="24" t="s">
        <v>34</v>
      </c>
      <c r="I23" s="26" t="s">
        <v>27</v>
      </c>
      <c r="J23" s="24" t="s">
        <v>3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36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37</v>
      </c>
      <c r="L28" s="29"/>
    </row>
    <row r="29" spans="2:12" s="7" customFormat="1" ht="16.5" customHeight="1">
      <c r="B29" s="89"/>
      <c r="E29" s="269" t="s">
        <v>3</v>
      </c>
      <c r="F29" s="269"/>
      <c r="G29" s="269"/>
      <c r="H29" s="269"/>
      <c r="L29" s="89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90" t="s">
        <v>39</v>
      </c>
      <c r="J32" s="60">
        <f>ROUND(J92, 2)</f>
        <v>177133.21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91" t="s">
        <v>43</v>
      </c>
      <c r="E35" s="26" t="s">
        <v>44</v>
      </c>
      <c r="F35" s="92">
        <f>ROUND((SUM(BE92:BE149)),  2)</f>
        <v>177133.21</v>
      </c>
      <c r="I35" s="93">
        <v>0.21</v>
      </c>
      <c r="J35" s="92">
        <f>ROUND(((SUM(BE92:BE149))*I35),  2)</f>
        <v>37197.97</v>
      </c>
      <c r="L35" s="29"/>
    </row>
    <row r="36" spans="2:12" s="1" customFormat="1" ht="14.45" customHeight="1">
      <c r="B36" s="29"/>
      <c r="E36" s="26" t="s">
        <v>45</v>
      </c>
      <c r="F36" s="92">
        <f>ROUND((SUM(BF92:BF149)),  2)</f>
        <v>0</v>
      </c>
      <c r="I36" s="93">
        <v>0.15</v>
      </c>
      <c r="J36" s="92">
        <f>ROUND(((SUM(BF92:BF149))*I36),  2)</f>
        <v>0</v>
      </c>
      <c r="L36" s="29"/>
    </row>
    <row r="37" spans="2:12" s="1" customFormat="1" ht="14.45" hidden="1" customHeight="1">
      <c r="B37" s="29"/>
      <c r="E37" s="26" t="s">
        <v>46</v>
      </c>
      <c r="F37" s="92">
        <f>ROUND((SUM(BG92:BG149)),  2)</f>
        <v>0</v>
      </c>
      <c r="I37" s="93">
        <v>0.21</v>
      </c>
      <c r="J37" s="92">
        <f>0</f>
        <v>0</v>
      </c>
      <c r="L37" s="29"/>
    </row>
    <row r="38" spans="2:12" s="1" customFormat="1" ht="14.45" hidden="1" customHeight="1">
      <c r="B38" s="29"/>
      <c r="E38" s="26" t="s">
        <v>47</v>
      </c>
      <c r="F38" s="92">
        <f>ROUND((SUM(BH92:BH149)),  2)</f>
        <v>0</v>
      </c>
      <c r="I38" s="93">
        <v>0.15</v>
      </c>
      <c r="J38" s="92">
        <f>0</f>
        <v>0</v>
      </c>
      <c r="L38" s="29"/>
    </row>
    <row r="39" spans="2:12" s="1" customFormat="1" ht="14.45" hidden="1" customHeight="1">
      <c r="B39" s="29"/>
      <c r="E39" s="26" t="s">
        <v>48</v>
      </c>
      <c r="F39" s="92">
        <f>ROUND((SUM(BI92:BI149)),  2)</f>
        <v>0</v>
      </c>
      <c r="I39" s="93">
        <v>0</v>
      </c>
      <c r="J39" s="92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4"/>
      <c r="D41" s="95" t="s">
        <v>49</v>
      </c>
      <c r="E41" s="51"/>
      <c r="F41" s="51"/>
      <c r="G41" s="96" t="s">
        <v>50</v>
      </c>
      <c r="H41" s="97" t="s">
        <v>51</v>
      </c>
      <c r="I41" s="51"/>
      <c r="J41" s="98">
        <f>SUM(J32:J39)</f>
        <v>214331.18</v>
      </c>
      <c r="K41" s="99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95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16</v>
      </c>
      <c r="L49" s="29"/>
    </row>
    <row r="50" spans="2:47" s="1" customFormat="1" ht="16.5" customHeight="1">
      <c r="B50" s="29"/>
      <c r="E50" s="285" t="str">
        <f>E7</f>
        <v>Stavební úpravy hasičské zbrojnice - změnový list č.1 k dotatku k SOD č.2</v>
      </c>
      <c r="F50" s="287"/>
      <c r="G50" s="287"/>
      <c r="H50" s="287"/>
      <c r="L50" s="29"/>
    </row>
    <row r="51" spans="2:47" ht="12" customHeight="1">
      <c r="B51" s="20"/>
      <c r="C51" s="26" t="s">
        <v>91</v>
      </c>
      <c r="L51" s="20"/>
    </row>
    <row r="52" spans="2:47" s="1" customFormat="1" ht="25.5" customHeight="1">
      <c r="B52" s="29"/>
      <c r="E52" s="285" t="s">
        <v>492</v>
      </c>
      <c r="F52" s="286"/>
      <c r="G52" s="286"/>
      <c r="H52" s="286"/>
      <c r="L52" s="29"/>
    </row>
    <row r="53" spans="2:47" s="1" customFormat="1" ht="12" customHeight="1">
      <c r="B53" s="29"/>
      <c r="C53" s="26" t="s">
        <v>92</v>
      </c>
      <c r="L53" s="29"/>
    </row>
    <row r="54" spans="2:47" s="1" customFormat="1" ht="16.5" customHeight="1">
      <c r="B54" s="29"/>
      <c r="E54" s="256" t="str">
        <f>E11</f>
        <v>01 - Stavební část - základy</v>
      </c>
      <c r="F54" s="286"/>
      <c r="G54" s="286"/>
      <c r="H54" s="286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19. 6. 2019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Obec Velké Kunětice</v>
      </c>
      <c r="I58" s="26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6" t="s">
        <v>29</v>
      </c>
      <c r="F59" s="24" t="str">
        <f>IF(E20="","",E20)</f>
        <v>Stavitelství Knotek s.r.o., Velké Kunětice 146, 790 52</v>
      </c>
      <c r="I59" s="26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100" t="s">
        <v>96</v>
      </c>
      <c r="D61" s="94"/>
      <c r="E61" s="94"/>
      <c r="F61" s="94"/>
      <c r="G61" s="94"/>
      <c r="H61" s="94"/>
      <c r="I61" s="94"/>
      <c r="J61" s="101" t="s">
        <v>97</v>
      </c>
      <c r="K61" s="94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102" t="s">
        <v>71</v>
      </c>
      <c r="J63" s="60">
        <f>J92</f>
        <v>177133.20999999996</v>
      </c>
      <c r="L63" s="29"/>
      <c r="AU63" s="17" t="s">
        <v>98</v>
      </c>
    </row>
    <row r="64" spans="2:47" s="8" customFormat="1" ht="24.95" customHeight="1">
      <c r="B64" s="103"/>
      <c r="D64" s="104" t="s">
        <v>99</v>
      </c>
      <c r="E64" s="105"/>
      <c r="F64" s="105"/>
      <c r="G64" s="105"/>
      <c r="H64" s="105"/>
      <c r="I64" s="105"/>
      <c r="J64" s="106">
        <f>J93</f>
        <v>177133.20999999996</v>
      </c>
      <c r="L64" s="103"/>
    </row>
    <row r="65" spans="2:12" s="9" customFormat="1" ht="19.899999999999999" customHeight="1">
      <c r="B65" s="107"/>
      <c r="D65" s="108" t="s">
        <v>100</v>
      </c>
      <c r="E65" s="109"/>
      <c r="F65" s="109"/>
      <c r="G65" s="109"/>
      <c r="H65" s="109"/>
      <c r="I65" s="109"/>
      <c r="J65" s="110">
        <f>J94</f>
        <v>11265.349999999999</v>
      </c>
      <c r="L65" s="107"/>
    </row>
    <row r="66" spans="2:12" s="9" customFormat="1" ht="19.899999999999999" customHeight="1">
      <c r="B66" s="107"/>
      <c r="D66" s="108" t="s">
        <v>101</v>
      </c>
      <c r="E66" s="109"/>
      <c r="F66" s="109"/>
      <c r="G66" s="109"/>
      <c r="H66" s="109"/>
      <c r="I66" s="109"/>
      <c r="J66" s="110">
        <f>J103</f>
        <v>23143.100000000002</v>
      </c>
      <c r="L66" s="107"/>
    </row>
    <row r="67" spans="2:12" s="9" customFormat="1" ht="19.899999999999999" customHeight="1">
      <c r="B67" s="107"/>
      <c r="D67" s="108" t="s">
        <v>102</v>
      </c>
      <c r="E67" s="109"/>
      <c r="F67" s="109"/>
      <c r="G67" s="109"/>
      <c r="H67" s="109"/>
      <c r="I67" s="109"/>
      <c r="J67" s="110">
        <f>J121</f>
        <v>111630.41</v>
      </c>
      <c r="L67" s="107"/>
    </row>
    <row r="68" spans="2:12" s="9" customFormat="1" ht="19.899999999999999" customHeight="1">
      <c r="B68" s="107"/>
      <c r="D68" s="108" t="s">
        <v>103</v>
      </c>
      <c r="E68" s="109"/>
      <c r="F68" s="109"/>
      <c r="G68" s="109"/>
      <c r="H68" s="109"/>
      <c r="I68" s="109"/>
      <c r="J68" s="110">
        <f>J138</f>
        <v>16353.12</v>
      </c>
      <c r="L68" s="107"/>
    </row>
    <row r="69" spans="2:12" s="9" customFormat="1" ht="19.899999999999999" customHeight="1">
      <c r="B69" s="107"/>
      <c r="D69" s="108" t="s">
        <v>104</v>
      </c>
      <c r="E69" s="109"/>
      <c r="F69" s="109"/>
      <c r="G69" s="109"/>
      <c r="H69" s="109"/>
      <c r="I69" s="109"/>
      <c r="J69" s="110">
        <f>J143</f>
        <v>7441.96</v>
      </c>
      <c r="L69" s="107"/>
    </row>
    <row r="70" spans="2:12" s="9" customFormat="1" ht="19.899999999999999" customHeight="1">
      <c r="B70" s="107"/>
      <c r="D70" s="108" t="s">
        <v>105</v>
      </c>
      <c r="E70" s="109"/>
      <c r="F70" s="109"/>
      <c r="G70" s="109"/>
      <c r="H70" s="109"/>
      <c r="I70" s="109"/>
      <c r="J70" s="110">
        <f>J148</f>
        <v>7299.27</v>
      </c>
      <c r="L70" s="107"/>
    </row>
    <row r="71" spans="2:12" s="1" customFormat="1" ht="21.75" customHeight="1">
      <c r="B71" s="29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29"/>
    </row>
    <row r="77" spans="2:12" s="1" customFormat="1" ht="24.95" customHeight="1">
      <c r="B77" s="29"/>
      <c r="C77" s="21" t="s">
        <v>106</v>
      </c>
      <c r="L77" s="29"/>
    </row>
    <row r="78" spans="2:12" s="1" customFormat="1" ht="6.95" customHeight="1">
      <c r="B78" s="29"/>
      <c r="L78" s="29"/>
    </row>
    <row r="79" spans="2:12" s="1" customFormat="1" ht="12" customHeight="1">
      <c r="B79" s="29"/>
      <c r="C79" s="26" t="s">
        <v>16</v>
      </c>
      <c r="L79" s="29"/>
    </row>
    <row r="80" spans="2:12" s="1" customFormat="1" ht="16.5" customHeight="1">
      <c r="B80" s="29"/>
      <c r="E80" s="285" t="str">
        <f>E7</f>
        <v>Stavební úpravy hasičské zbrojnice - změnový list č.1 k dotatku k SOD č.2</v>
      </c>
      <c r="F80" s="287"/>
      <c r="G80" s="287"/>
      <c r="H80" s="287"/>
      <c r="L80" s="29"/>
    </row>
    <row r="81" spans="2:65" ht="12" customHeight="1">
      <c r="B81" s="20"/>
      <c r="C81" s="26" t="s">
        <v>91</v>
      </c>
      <c r="L81" s="20"/>
    </row>
    <row r="82" spans="2:65" s="1" customFormat="1" ht="25.5" customHeight="1">
      <c r="B82" s="29"/>
      <c r="E82" s="285" t="s">
        <v>492</v>
      </c>
      <c r="F82" s="286"/>
      <c r="G82" s="286"/>
      <c r="H82" s="286"/>
      <c r="L82" s="29"/>
    </row>
    <row r="83" spans="2:65" s="1" customFormat="1" ht="12" customHeight="1">
      <c r="B83" s="29"/>
      <c r="C83" s="26" t="s">
        <v>92</v>
      </c>
      <c r="L83" s="29"/>
    </row>
    <row r="84" spans="2:65" s="1" customFormat="1" ht="16.5" customHeight="1">
      <c r="B84" s="29"/>
      <c r="E84" s="256" t="str">
        <f>E11</f>
        <v>01 - Stavební část - základy</v>
      </c>
      <c r="F84" s="286"/>
      <c r="G84" s="286"/>
      <c r="H84" s="286"/>
      <c r="L84" s="29"/>
    </row>
    <row r="85" spans="2:65" s="1" customFormat="1" ht="6.95" customHeight="1">
      <c r="B85" s="29"/>
      <c r="L85" s="29"/>
    </row>
    <row r="86" spans="2:65" s="1" customFormat="1" ht="12" customHeight="1">
      <c r="B86" s="29"/>
      <c r="C86" s="26" t="s">
        <v>19</v>
      </c>
      <c r="F86" s="24" t="str">
        <f>F14</f>
        <v xml:space="preserve"> </v>
      </c>
      <c r="I86" s="26" t="s">
        <v>21</v>
      </c>
      <c r="J86" s="46" t="str">
        <f>IF(J14="","",J14)</f>
        <v>19. 6. 2019</v>
      </c>
      <c r="L86" s="29"/>
    </row>
    <row r="87" spans="2:65" s="1" customFormat="1" ht="6.95" customHeight="1">
      <c r="B87" s="29"/>
      <c r="L87" s="29"/>
    </row>
    <row r="88" spans="2:65" s="1" customFormat="1" ht="15.2" customHeight="1">
      <c r="B88" s="29"/>
      <c r="C88" s="26" t="s">
        <v>23</v>
      </c>
      <c r="F88" s="24" t="str">
        <f>E17</f>
        <v>Obec Velké Kunětice</v>
      </c>
      <c r="I88" s="26" t="s">
        <v>33</v>
      </c>
      <c r="J88" s="27" t="str">
        <f>E23</f>
        <v xml:space="preserve"> </v>
      </c>
      <c r="L88" s="29"/>
    </row>
    <row r="89" spans="2:65" s="1" customFormat="1" ht="15.2" customHeight="1">
      <c r="B89" s="29"/>
      <c r="C89" s="26" t="s">
        <v>29</v>
      </c>
      <c r="F89" s="24" t="str">
        <f>IF(E20="","",E20)</f>
        <v>Stavitelství Knotek s.r.o., Velké Kunětice 146, 790 52</v>
      </c>
      <c r="I89" s="26" t="s">
        <v>36</v>
      </c>
      <c r="J89" s="27" t="str">
        <f>E26</f>
        <v xml:space="preserve"> </v>
      </c>
      <c r="L89" s="29"/>
    </row>
    <row r="90" spans="2:65" s="1" customFormat="1" ht="10.35" customHeight="1">
      <c r="B90" s="29"/>
      <c r="L90" s="29"/>
    </row>
    <row r="91" spans="2:65" s="10" customFormat="1" ht="29.25" customHeight="1">
      <c r="B91" s="111"/>
      <c r="C91" s="112" t="s">
        <v>107</v>
      </c>
      <c r="D91" s="113" t="s">
        <v>58</v>
      </c>
      <c r="E91" s="113" t="s">
        <v>54</v>
      </c>
      <c r="F91" s="113" t="s">
        <v>55</v>
      </c>
      <c r="G91" s="113" t="s">
        <v>108</v>
      </c>
      <c r="H91" s="113" t="s">
        <v>109</v>
      </c>
      <c r="I91" s="113" t="s">
        <v>110</v>
      </c>
      <c r="J91" s="113" t="s">
        <v>97</v>
      </c>
      <c r="K91" s="114" t="s">
        <v>111</v>
      </c>
      <c r="L91" s="111"/>
      <c r="M91" s="53" t="s">
        <v>3</v>
      </c>
      <c r="N91" s="54" t="s">
        <v>43</v>
      </c>
      <c r="O91" s="54" t="s">
        <v>112</v>
      </c>
      <c r="P91" s="54" t="s">
        <v>113</v>
      </c>
      <c r="Q91" s="54" t="s">
        <v>114</v>
      </c>
      <c r="R91" s="54" t="s">
        <v>115</v>
      </c>
      <c r="S91" s="54" t="s">
        <v>116</v>
      </c>
      <c r="T91" s="55" t="s">
        <v>117</v>
      </c>
    </row>
    <row r="92" spans="2:65" s="1" customFormat="1" ht="22.9" customHeight="1">
      <c r="B92" s="29"/>
      <c r="C92" s="58" t="s">
        <v>118</v>
      </c>
      <c r="J92" s="115">
        <f>BK92</f>
        <v>177133.20999999996</v>
      </c>
      <c r="L92" s="29"/>
      <c r="M92" s="56"/>
      <c r="N92" s="47"/>
      <c r="O92" s="47"/>
      <c r="P92" s="116">
        <f>P93</f>
        <v>59.052500000000002</v>
      </c>
      <c r="Q92" s="47"/>
      <c r="R92" s="116">
        <f>R93</f>
        <v>36.864928900000002</v>
      </c>
      <c r="S92" s="47"/>
      <c r="T92" s="117">
        <f>T93</f>
        <v>24.107600000000001</v>
      </c>
      <c r="AT92" s="17" t="s">
        <v>72</v>
      </c>
      <c r="AU92" s="17" t="s">
        <v>98</v>
      </c>
      <c r="BK92" s="118">
        <f>BK93</f>
        <v>177133.20999999996</v>
      </c>
    </row>
    <row r="93" spans="2:65" s="11" customFormat="1" ht="25.9" customHeight="1">
      <c r="B93" s="119"/>
      <c r="D93" s="120" t="s">
        <v>72</v>
      </c>
      <c r="E93" s="121" t="s">
        <v>119</v>
      </c>
      <c r="F93" s="121" t="s">
        <v>120</v>
      </c>
      <c r="J93" s="122">
        <f>BK93</f>
        <v>177133.20999999996</v>
      </c>
      <c r="L93" s="119"/>
      <c r="M93" s="123"/>
      <c r="N93" s="124"/>
      <c r="O93" s="124"/>
      <c r="P93" s="125">
        <f>P94+P103+P121+P138+P143+P148</f>
        <v>59.052500000000002</v>
      </c>
      <c r="Q93" s="124"/>
      <c r="R93" s="125">
        <f>R94+R103+R121+R138+R143+R148</f>
        <v>36.864928900000002</v>
      </c>
      <c r="S93" s="124"/>
      <c r="T93" s="126">
        <f>T94+T103+T121+T138+T143+T148</f>
        <v>24.107600000000001</v>
      </c>
      <c r="AR93" s="120" t="s">
        <v>79</v>
      </c>
      <c r="AT93" s="127" t="s">
        <v>72</v>
      </c>
      <c r="AU93" s="127" t="s">
        <v>73</v>
      </c>
      <c r="AY93" s="120" t="s">
        <v>121</v>
      </c>
      <c r="BK93" s="128">
        <f>BK94+BK103+BK121+BK138+BK143+BK148</f>
        <v>177133.20999999996</v>
      </c>
    </row>
    <row r="94" spans="2:65" s="11" customFormat="1" ht="22.9" customHeight="1">
      <c r="B94" s="119"/>
      <c r="D94" s="120" t="s">
        <v>72</v>
      </c>
      <c r="E94" s="129" t="s">
        <v>79</v>
      </c>
      <c r="F94" s="129" t="s">
        <v>122</v>
      </c>
      <c r="J94" s="130">
        <f>BK94</f>
        <v>11265.349999999999</v>
      </c>
      <c r="L94" s="119"/>
      <c r="M94" s="123"/>
      <c r="N94" s="124"/>
      <c r="O94" s="124"/>
      <c r="P94" s="125">
        <f>SUM(P95:P102)</f>
        <v>0</v>
      </c>
      <c r="Q94" s="124"/>
      <c r="R94" s="125">
        <f>SUM(R95:R102)</f>
        <v>0</v>
      </c>
      <c r="S94" s="124"/>
      <c r="T94" s="126">
        <f>SUM(T95:T102)</f>
        <v>0</v>
      </c>
      <c r="AR94" s="120" t="s">
        <v>79</v>
      </c>
      <c r="AT94" s="127" t="s">
        <v>72</v>
      </c>
      <c r="AU94" s="127" t="s">
        <v>79</v>
      </c>
      <c r="AY94" s="120" t="s">
        <v>121</v>
      </c>
      <c r="BK94" s="128">
        <f>SUM(BK95:BK102)</f>
        <v>11265.349999999999</v>
      </c>
    </row>
    <row r="95" spans="2:65" s="1" customFormat="1" ht="48" customHeight="1">
      <c r="B95" s="131"/>
      <c r="C95" s="132" t="s">
        <v>79</v>
      </c>
      <c r="D95" s="132" t="s">
        <v>123</v>
      </c>
      <c r="E95" s="133" t="s">
        <v>124</v>
      </c>
      <c r="F95" s="134" t="s">
        <v>125</v>
      </c>
      <c r="G95" s="135" t="s">
        <v>126</v>
      </c>
      <c r="H95" s="136">
        <v>22.95</v>
      </c>
      <c r="I95" s="137">
        <v>128.17668</v>
      </c>
      <c r="J95" s="138">
        <f>ROUND(I95*H95,2)</f>
        <v>2941.65</v>
      </c>
      <c r="K95" s="134" t="s">
        <v>127</v>
      </c>
      <c r="L95" s="29"/>
      <c r="M95" s="139" t="s">
        <v>3</v>
      </c>
      <c r="N95" s="140" t="s">
        <v>44</v>
      </c>
      <c r="O95" s="141">
        <v>0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128</v>
      </c>
      <c r="AT95" s="143" t="s">
        <v>123</v>
      </c>
      <c r="AU95" s="143" t="s">
        <v>81</v>
      </c>
      <c r="AY95" s="17" t="s">
        <v>121</v>
      </c>
      <c r="BE95" s="144">
        <f>IF(N95="základní",J95,0)</f>
        <v>2941.65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7" t="s">
        <v>79</v>
      </c>
      <c r="BK95" s="144">
        <f>ROUND(I95*H95,2)</f>
        <v>2941.65</v>
      </c>
      <c r="BL95" s="17" t="s">
        <v>128</v>
      </c>
      <c r="BM95" s="143" t="s">
        <v>129</v>
      </c>
    </row>
    <row r="96" spans="2:65" s="12" customFormat="1">
      <c r="B96" s="145"/>
      <c r="D96" s="146" t="s">
        <v>130</v>
      </c>
      <c r="E96" s="147" t="s">
        <v>3</v>
      </c>
      <c r="F96" s="148" t="s">
        <v>131</v>
      </c>
      <c r="H96" s="147" t="s">
        <v>3</v>
      </c>
      <c r="L96" s="145"/>
      <c r="M96" s="149"/>
      <c r="N96" s="150"/>
      <c r="O96" s="150"/>
      <c r="P96" s="150"/>
      <c r="Q96" s="150"/>
      <c r="R96" s="150"/>
      <c r="S96" s="150"/>
      <c r="T96" s="151"/>
      <c r="AT96" s="147" t="s">
        <v>130</v>
      </c>
      <c r="AU96" s="147" t="s">
        <v>81</v>
      </c>
      <c r="AV96" s="12" t="s">
        <v>79</v>
      </c>
      <c r="AW96" s="12" t="s">
        <v>35</v>
      </c>
      <c r="AX96" s="12" t="s">
        <v>73</v>
      </c>
      <c r="AY96" s="147" t="s">
        <v>121</v>
      </c>
    </row>
    <row r="97" spans="2:65" s="13" customFormat="1">
      <c r="B97" s="152"/>
      <c r="D97" s="146" t="s">
        <v>130</v>
      </c>
      <c r="E97" s="153" t="s">
        <v>3</v>
      </c>
      <c r="F97" s="154" t="s">
        <v>132</v>
      </c>
      <c r="H97" s="155">
        <v>22.95</v>
      </c>
      <c r="L97" s="152"/>
      <c r="M97" s="156"/>
      <c r="N97" s="157"/>
      <c r="O97" s="157"/>
      <c r="P97" s="157"/>
      <c r="Q97" s="157"/>
      <c r="R97" s="157"/>
      <c r="S97" s="157"/>
      <c r="T97" s="158"/>
      <c r="AT97" s="153" t="s">
        <v>130</v>
      </c>
      <c r="AU97" s="153" t="s">
        <v>81</v>
      </c>
      <c r="AV97" s="13" t="s">
        <v>81</v>
      </c>
      <c r="AW97" s="13" t="s">
        <v>35</v>
      </c>
      <c r="AX97" s="13" t="s">
        <v>73</v>
      </c>
      <c r="AY97" s="153" t="s">
        <v>121</v>
      </c>
    </row>
    <row r="98" spans="2:65" s="14" customFormat="1">
      <c r="B98" s="159"/>
      <c r="D98" s="146" t="s">
        <v>130</v>
      </c>
      <c r="E98" s="160" t="s">
        <v>3</v>
      </c>
      <c r="F98" s="161" t="s">
        <v>133</v>
      </c>
      <c r="H98" s="162">
        <v>22.95</v>
      </c>
      <c r="L98" s="159"/>
      <c r="M98" s="163"/>
      <c r="N98" s="164"/>
      <c r="O98" s="164"/>
      <c r="P98" s="164"/>
      <c r="Q98" s="164"/>
      <c r="R98" s="164"/>
      <c r="S98" s="164"/>
      <c r="T98" s="165"/>
      <c r="AT98" s="160" t="s">
        <v>130</v>
      </c>
      <c r="AU98" s="160" t="s">
        <v>81</v>
      </c>
      <c r="AV98" s="14" t="s">
        <v>128</v>
      </c>
      <c r="AW98" s="14" t="s">
        <v>35</v>
      </c>
      <c r="AX98" s="14" t="s">
        <v>79</v>
      </c>
      <c r="AY98" s="160" t="s">
        <v>121</v>
      </c>
    </row>
    <row r="99" spans="2:65" s="1" customFormat="1" ht="60" customHeight="1">
      <c r="B99" s="131"/>
      <c r="C99" s="132" t="s">
        <v>81</v>
      </c>
      <c r="D99" s="132" t="s">
        <v>123</v>
      </c>
      <c r="E99" s="133" t="s">
        <v>134</v>
      </c>
      <c r="F99" s="134" t="s">
        <v>135</v>
      </c>
      <c r="G99" s="135" t="s">
        <v>126</v>
      </c>
      <c r="H99" s="136">
        <v>17.95</v>
      </c>
      <c r="I99" s="137">
        <v>168.46809999999999</v>
      </c>
      <c r="J99" s="138">
        <f>ROUND(I99*H99,2)</f>
        <v>3024</v>
      </c>
      <c r="K99" s="134" t="s">
        <v>127</v>
      </c>
      <c r="L99" s="29"/>
      <c r="M99" s="139" t="s">
        <v>3</v>
      </c>
      <c r="N99" s="140" t="s">
        <v>44</v>
      </c>
      <c r="O99" s="141">
        <v>0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128</v>
      </c>
      <c r="AT99" s="143" t="s">
        <v>123</v>
      </c>
      <c r="AU99" s="143" t="s">
        <v>81</v>
      </c>
      <c r="AY99" s="17" t="s">
        <v>121</v>
      </c>
      <c r="BE99" s="144">
        <f>IF(N99="základní",J99,0)</f>
        <v>3024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7" t="s">
        <v>79</v>
      </c>
      <c r="BK99" s="144">
        <f>ROUND(I99*H99,2)</f>
        <v>3024</v>
      </c>
      <c r="BL99" s="17" t="s">
        <v>128</v>
      </c>
      <c r="BM99" s="143" t="s">
        <v>136</v>
      </c>
    </row>
    <row r="100" spans="2:65" s="1" customFormat="1" ht="60" customHeight="1">
      <c r="B100" s="131"/>
      <c r="C100" s="132" t="s">
        <v>137</v>
      </c>
      <c r="D100" s="132" t="s">
        <v>123</v>
      </c>
      <c r="E100" s="133" t="s">
        <v>138</v>
      </c>
      <c r="F100" s="134" t="s">
        <v>139</v>
      </c>
      <c r="G100" s="135" t="s">
        <v>126</v>
      </c>
      <c r="H100" s="136">
        <v>5</v>
      </c>
      <c r="I100" s="137">
        <v>413.74</v>
      </c>
      <c r="J100" s="138">
        <f>ROUND(I100*H100,2)</f>
        <v>2068.6999999999998</v>
      </c>
      <c r="K100" s="134" t="s">
        <v>127</v>
      </c>
      <c r="L100" s="29"/>
      <c r="M100" s="139" t="s">
        <v>3</v>
      </c>
      <c r="N100" s="140" t="s">
        <v>44</v>
      </c>
      <c r="O100" s="141">
        <v>0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128</v>
      </c>
      <c r="AT100" s="143" t="s">
        <v>123</v>
      </c>
      <c r="AU100" s="143" t="s">
        <v>81</v>
      </c>
      <c r="AY100" s="17" t="s">
        <v>121</v>
      </c>
      <c r="BE100" s="144">
        <f>IF(N100="základní",J100,0)</f>
        <v>2068.6999999999998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7" t="s">
        <v>79</v>
      </c>
      <c r="BK100" s="144">
        <f>ROUND(I100*H100,2)</f>
        <v>2068.6999999999998</v>
      </c>
      <c r="BL100" s="17" t="s">
        <v>128</v>
      </c>
      <c r="BM100" s="143" t="s">
        <v>140</v>
      </c>
    </row>
    <row r="101" spans="2:65" s="1" customFormat="1" ht="36" customHeight="1">
      <c r="B101" s="131"/>
      <c r="C101" s="132" t="s">
        <v>128</v>
      </c>
      <c r="D101" s="132" t="s">
        <v>123</v>
      </c>
      <c r="E101" s="133" t="s">
        <v>141</v>
      </c>
      <c r="F101" s="134" t="s">
        <v>142</v>
      </c>
      <c r="G101" s="135" t="s">
        <v>143</v>
      </c>
      <c r="H101" s="136">
        <v>32.31</v>
      </c>
      <c r="I101" s="137">
        <v>100</v>
      </c>
      <c r="J101" s="138">
        <f>ROUND(I101*H101,2)</f>
        <v>3231</v>
      </c>
      <c r="K101" s="134" t="s">
        <v>127</v>
      </c>
      <c r="L101" s="29"/>
      <c r="M101" s="139" t="s">
        <v>3</v>
      </c>
      <c r="N101" s="140" t="s">
        <v>44</v>
      </c>
      <c r="O101" s="141">
        <v>0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128</v>
      </c>
      <c r="AT101" s="143" t="s">
        <v>123</v>
      </c>
      <c r="AU101" s="143" t="s">
        <v>81</v>
      </c>
      <c r="AY101" s="17" t="s">
        <v>121</v>
      </c>
      <c r="BE101" s="144">
        <f>IF(N101="základní",J101,0)</f>
        <v>3231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7" t="s">
        <v>79</v>
      </c>
      <c r="BK101" s="144">
        <f>ROUND(I101*H101,2)</f>
        <v>3231</v>
      </c>
      <c r="BL101" s="17" t="s">
        <v>128</v>
      </c>
      <c r="BM101" s="143" t="s">
        <v>144</v>
      </c>
    </row>
    <row r="102" spans="2:65" s="13" customFormat="1">
      <c r="B102" s="152"/>
      <c r="D102" s="146" t="s">
        <v>130</v>
      </c>
      <c r="F102" s="154" t="s">
        <v>145</v>
      </c>
      <c r="H102" s="155">
        <v>32.31</v>
      </c>
      <c r="L102" s="152"/>
      <c r="M102" s="156"/>
      <c r="N102" s="157"/>
      <c r="O102" s="157"/>
      <c r="P102" s="157"/>
      <c r="Q102" s="157"/>
      <c r="R102" s="157"/>
      <c r="S102" s="157"/>
      <c r="T102" s="158"/>
      <c r="AT102" s="153" t="s">
        <v>130</v>
      </c>
      <c r="AU102" s="153" t="s">
        <v>81</v>
      </c>
      <c r="AV102" s="13" t="s">
        <v>81</v>
      </c>
      <c r="AW102" s="13" t="s">
        <v>4</v>
      </c>
      <c r="AX102" s="13" t="s">
        <v>79</v>
      </c>
      <c r="AY102" s="153" t="s">
        <v>121</v>
      </c>
    </row>
    <row r="103" spans="2:65" s="11" customFormat="1" ht="22.9" customHeight="1">
      <c r="B103" s="119"/>
      <c r="D103" s="120" t="s">
        <v>72</v>
      </c>
      <c r="E103" s="129" t="s">
        <v>81</v>
      </c>
      <c r="F103" s="129" t="s">
        <v>146</v>
      </c>
      <c r="J103" s="130">
        <f>BK103</f>
        <v>23143.100000000002</v>
      </c>
      <c r="L103" s="119"/>
      <c r="M103" s="123"/>
      <c r="N103" s="124"/>
      <c r="O103" s="124"/>
      <c r="P103" s="125">
        <f>SUM(P104:P120)</f>
        <v>0</v>
      </c>
      <c r="Q103" s="124"/>
      <c r="R103" s="125">
        <f>SUM(R104:R120)</f>
        <v>13.996548630000001</v>
      </c>
      <c r="S103" s="124"/>
      <c r="T103" s="126">
        <f>SUM(T104:T120)</f>
        <v>0</v>
      </c>
      <c r="AR103" s="120" t="s">
        <v>79</v>
      </c>
      <c r="AT103" s="127" t="s">
        <v>72</v>
      </c>
      <c r="AU103" s="127" t="s">
        <v>79</v>
      </c>
      <c r="AY103" s="120" t="s">
        <v>121</v>
      </c>
      <c r="BK103" s="128">
        <f>SUM(BK104:BK120)</f>
        <v>23143.100000000002</v>
      </c>
    </row>
    <row r="104" spans="2:65" s="1" customFormat="1" ht="24" customHeight="1">
      <c r="B104" s="131"/>
      <c r="C104" s="132" t="s">
        <v>147</v>
      </c>
      <c r="D104" s="132" t="s">
        <v>123</v>
      </c>
      <c r="E104" s="133" t="s">
        <v>148</v>
      </c>
      <c r="F104" s="134" t="s">
        <v>149</v>
      </c>
      <c r="G104" s="135" t="s">
        <v>126</v>
      </c>
      <c r="H104" s="136">
        <v>3.8250000000000002</v>
      </c>
      <c r="I104" s="137">
        <v>2061.5936000000002</v>
      </c>
      <c r="J104" s="138">
        <f>ROUND(I104*H104,2)</f>
        <v>7885.6</v>
      </c>
      <c r="K104" s="134" t="s">
        <v>127</v>
      </c>
      <c r="L104" s="29"/>
      <c r="M104" s="139" t="s">
        <v>3</v>
      </c>
      <c r="N104" s="140" t="s">
        <v>44</v>
      </c>
      <c r="O104" s="141">
        <v>0</v>
      </c>
      <c r="P104" s="141">
        <f>O104*H104</f>
        <v>0</v>
      </c>
      <c r="Q104" s="141">
        <v>2.2563399999999998</v>
      </c>
      <c r="R104" s="141">
        <f>Q104*H104</f>
        <v>8.6305005000000001</v>
      </c>
      <c r="S104" s="141">
        <v>0</v>
      </c>
      <c r="T104" s="142">
        <f>S104*H104</f>
        <v>0</v>
      </c>
      <c r="AR104" s="143" t="s">
        <v>128</v>
      </c>
      <c r="AT104" s="143" t="s">
        <v>123</v>
      </c>
      <c r="AU104" s="143" t="s">
        <v>81</v>
      </c>
      <c r="AY104" s="17" t="s">
        <v>121</v>
      </c>
      <c r="BE104" s="144">
        <f>IF(N104="základní",J104,0)</f>
        <v>7885.6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7" t="s">
        <v>79</v>
      </c>
      <c r="BK104" s="144">
        <f>ROUND(I104*H104,2)</f>
        <v>7885.6</v>
      </c>
      <c r="BL104" s="17" t="s">
        <v>128</v>
      </c>
      <c r="BM104" s="143" t="s">
        <v>150</v>
      </c>
    </row>
    <row r="105" spans="2:65" s="12" customFormat="1">
      <c r="B105" s="145"/>
      <c r="D105" s="146" t="s">
        <v>130</v>
      </c>
      <c r="E105" s="147" t="s">
        <v>3</v>
      </c>
      <c r="F105" s="148" t="s">
        <v>131</v>
      </c>
      <c r="H105" s="147" t="s">
        <v>3</v>
      </c>
      <c r="L105" s="145"/>
      <c r="M105" s="149"/>
      <c r="N105" s="150"/>
      <c r="O105" s="150"/>
      <c r="P105" s="150"/>
      <c r="Q105" s="150"/>
      <c r="R105" s="150"/>
      <c r="S105" s="150"/>
      <c r="T105" s="151"/>
      <c r="AT105" s="147" t="s">
        <v>130</v>
      </c>
      <c r="AU105" s="147" t="s">
        <v>81</v>
      </c>
      <c r="AV105" s="12" t="s">
        <v>79</v>
      </c>
      <c r="AW105" s="12" t="s">
        <v>35</v>
      </c>
      <c r="AX105" s="12" t="s">
        <v>73</v>
      </c>
      <c r="AY105" s="147" t="s">
        <v>121</v>
      </c>
    </row>
    <row r="106" spans="2:65" s="13" customFormat="1">
      <c r="B106" s="152"/>
      <c r="D106" s="146" t="s">
        <v>130</v>
      </c>
      <c r="E106" s="153" t="s">
        <v>3</v>
      </c>
      <c r="F106" s="154" t="s">
        <v>151</v>
      </c>
      <c r="H106" s="155">
        <v>3.8250000000000002</v>
      </c>
      <c r="L106" s="152"/>
      <c r="M106" s="156"/>
      <c r="N106" s="157"/>
      <c r="O106" s="157"/>
      <c r="P106" s="157"/>
      <c r="Q106" s="157"/>
      <c r="R106" s="157"/>
      <c r="S106" s="157"/>
      <c r="T106" s="158"/>
      <c r="AT106" s="153" t="s">
        <v>130</v>
      </c>
      <c r="AU106" s="153" t="s">
        <v>81</v>
      </c>
      <c r="AV106" s="13" t="s">
        <v>81</v>
      </c>
      <c r="AW106" s="13" t="s">
        <v>35</v>
      </c>
      <c r="AX106" s="13" t="s">
        <v>73</v>
      </c>
      <c r="AY106" s="153" t="s">
        <v>121</v>
      </c>
    </row>
    <row r="107" spans="2:65" s="14" customFormat="1">
      <c r="B107" s="159"/>
      <c r="D107" s="146" t="s">
        <v>130</v>
      </c>
      <c r="E107" s="160" t="s">
        <v>3</v>
      </c>
      <c r="F107" s="161" t="s">
        <v>133</v>
      </c>
      <c r="H107" s="162">
        <v>3.8250000000000002</v>
      </c>
      <c r="L107" s="159"/>
      <c r="M107" s="163"/>
      <c r="N107" s="164"/>
      <c r="O107" s="164"/>
      <c r="P107" s="164"/>
      <c r="Q107" s="164"/>
      <c r="R107" s="164"/>
      <c r="S107" s="164"/>
      <c r="T107" s="165"/>
      <c r="AT107" s="160" t="s">
        <v>130</v>
      </c>
      <c r="AU107" s="160" t="s">
        <v>81</v>
      </c>
      <c r="AV107" s="14" t="s">
        <v>128</v>
      </c>
      <c r="AW107" s="14" t="s">
        <v>35</v>
      </c>
      <c r="AX107" s="14" t="s">
        <v>79</v>
      </c>
      <c r="AY107" s="160" t="s">
        <v>121</v>
      </c>
    </row>
    <row r="108" spans="2:65" s="1" customFormat="1" ht="16.5" customHeight="1">
      <c r="B108" s="131"/>
      <c r="C108" s="132" t="s">
        <v>152</v>
      </c>
      <c r="D108" s="132" t="s">
        <v>123</v>
      </c>
      <c r="E108" s="133" t="s">
        <v>153</v>
      </c>
      <c r="F108" s="134" t="s">
        <v>154</v>
      </c>
      <c r="G108" s="135" t="s">
        <v>155</v>
      </c>
      <c r="H108" s="136">
        <v>15.3</v>
      </c>
      <c r="I108" s="137">
        <v>180.58239</v>
      </c>
      <c r="J108" s="138">
        <f>ROUND(I108*H108,2)</f>
        <v>2762.91</v>
      </c>
      <c r="K108" s="134" t="s">
        <v>127</v>
      </c>
      <c r="L108" s="29"/>
      <c r="M108" s="139" t="s">
        <v>3</v>
      </c>
      <c r="N108" s="140" t="s">
        <v>44</v>
      </c>
      <c r="O108" s="141">
        <v>0</v>
      </c>
      <c r="P108" s="141">
        <f>O108*H108</f>
        <v>0</v>
      </c>
      <c r="Q108" s="141">
        <v>2.6900000000000001E-3</v>
      </c>
      <c r="R108" s="141">
        <f>Q108*H108</f>
        <v>4.1157000000000006E-2</v>
      </c>
      <c r="S108" s="141">
        <v>0</v>
      </c>
      <c r="T108" s="142">
        <f>S108*H108</f>
        <v>0</v>
      </c>
      <c r="AR108" s="143" t="s">
        <v>128</v>
      </c>
      <c r="AT108" s="143" t="s">
        <v>123</v>
      </c>
      <c r="AU108" s="143" t="s">
        <v>81</v>
      </c>
      <c r="AY108" s="17" t="s">
        <v>121</v>
      </c>
      <c r="BE108" s="144">
        <f>IF(N108="základní",J108,0)</f>
        <v>2762.91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79</v>
      </c>
      <c r="BK108" s="144">
        <f>ROUND(I108*H108,2)</f>
        <v>2762.91</v>
      </c>
      <c r="BL108" s="17" t="s">
        <v>128</v>
      </c>
      <c r="BM108" s="143" t="s">
        <v>156</v>
      </c>
    </row>
    <row r="109" spans="2:65" s="12" customFormat="1">
      <c r="B109" s="145"/>
      <c r="D109" s="146" t="s">
        <v>130</v>
      </c>
      <c r="E109" s="147" t="s">
        <v>3</v>
      </c>
      <c r="F109" s="148" t="s">
        <v>131</v>
      </c>
      <c r="H109" s="147" t="s">
        <v>3</v>
      </c>
      <c r="L109" s="145"/>
      <c r="M109" s="149"/>
      <c r="N109" s="150"/>
      <c r="O109" s="150"/>
      <c r="P109" s="150"/>
      <c r="Q109" s="150"/>
      <c r="R109" s="150"/>
      <c r="S109" s="150"/>
      <c r="T109" s="151"/>
      <c r="AT109" s="147" t="s">
        <v>130</v>
      </c>
      <c r="AU109" s="147" t="s">
        <v>81</v>
      </c>
      <c r="AV109" s="12" t="s">
        <v>79</v>
      </c>
      <c r="AW109" s="12" t="s">
        <v>35</v>
      </c>
      <c r="AX109" s="12" t="s">
        <v>73</v>
      </c>
      <c r="AY109" s="147" t="s">
        <v>121</v>
      </c>
    </row>
    <row r="110" spans="2:65" s="13" customFormat="1">
      <c r="B110" s="152"/>
      <c r="D110" s="146" t="s">
        <v>130</v>
      </c>
      <c r="E110" s="153" t="s">
        <v>3</v>
      </c>
      <c r="F110" s="154" t="s">
        <v>157</v>
      </c>
      <c r="H110" s="155">
        <v>15.3</v>
      </c>
      <c r="L110" s="152"/>
      <c r="M110" s="156"/>
      <c r="N110" s="157"/>
      <c r="O110" s="157"/>
      <c r="P110" s="157"/>
      <c r="Q110" s="157"/>
      <c r="R110" s="157"/>
      <c r="S110" s="157"/>
      <c r="T110" s="158"/>
      <c r="AT110" s="153" t="s">
        <v>130</v>
      </c>
      <c r="AU110" s="153" t="s">
        <v>81</v>
      </c>
      <c r="AV110" s="13" t="s">
        <v>81</v>
      </c>
      <c r="AW110" s="13" t="s">
        <v>35</v>
      </c>
      <c r="AX110" s="13" t="s">
        <v>73</v>
      </c>
      <c r="AY110" s="153" t="s">
        <v>121</v>
      </c>
    </row>
    <row r="111" spans="2:65" s="14" customFormat="1">
      <c r="B111" s="159"/>
      <c r="D111" s="146" t="s">
        <v>130</v>
      </c>
      <c r="E111" s="160" t="s">
        <v>3</v>
      </c>
      <c r="F111" s="161" t="s">
        <v>133</v>
      </c>
      <c r="H111" s="162">
        <v>15.3</v>
      </c>
      <c r="L111" s="159"/>
      <c r="M111" s="163"/>
      <c r="N111" s="164"/>
      <c r="O111" s="164"/>
      <c r="P111" s="164"/>
      <c r="Q111" s="164"/>
      <c r="R111" s="164"/>
      <c r="S111" s="164"/>
      <c r="T111" s="165"/>
      <c r="AT111" s="160" t="s">
        <v>130</v>
      </c>
      <c r="AU111" s="160" t="s">
        <v>81</v>
      </c>
      <c r="AV111" s="14" t="s">
        <v>128</v>
      </c>
      <c r="AW111" s="14" t="s">
        <v>35</v>
      </c>
      <c r="AX111" s="14" t="s">
        <v>79</v>
      </c>
      <c r="AY111" s="160" t="s">
        <v>121</v>
      </c>
    </row>
    <row r="112" spans="2:65" s="1" customFormat="1" ht="16.5" customHeight="1">
      <c r="B112" s="131"/>
      <c r="C112" s="132" t="s">
        <v>158</v>
      </c>
      <c r="D112" s="132" t="s">
        <v>123</v>
      </c>
      <c r="E112" s="133" t="s">
        <v>159</v>
      </c>
      <c r="F112" s="134" t="s">
        <v>160</v>
      </c>
      <c r="G112" s="135" t="s">
        <v>155</v>
      </c>
      <c r="H112" s="136">
        <v>15.3</v>
      </c>
      <c r="I112" s="137">
        <v>39.59807</v>
      </c>
      <c r="J112" s="138">
        <f>ROUND(I112*H112,2)</f>
        <v>605.85</v>
      </c>
      <c r="K112" s="134" t="s">
        <v>127</v>
      </c>
      <c r="L112" s="29"/>
      <c r="M112" s="139" t="s">
        <v>3</v>
      </c>
      <c r="N112" s="140" t="s">
        <v>44</v>
      </c>
      <c r="O112" s="141">
        <v>0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128</v>
      </c>
      <c r="AT112" s="143" t="s">
        <v>123</v>
      </c>
      <c r="AU112" s="143" t="s">
        <v>81</v>
      </c>
      <c r="AY112" s="17" t="s">
        <v>121</v>
      </c>
      <c r="BE112" s="144">
        <f>IF(N112="základní",J112,0)</f>
        <v>605.85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7" t="s">
        <v>79</v>
      </c>
      <c r="BK112" s="144">
        <f>ROUND(I112*H112,2)</f>
        <v>605.85</v>
      </c>
      <c r="BL112" s="17" t="s">
        <v>128</v>
      </c>
      <c r="BM112" s="143" t="s">
        <v>161</v>
      </c>
    </row>
    <row r="113" spans="2:65" s="1" customFormat="1" ht="36" customHeight="1">
      <c r="B113" s="131"/>
      <c r="C113" s="132" t="s">
        <v>162</v>
      </c>
      <c r="D113" s="132" t="s">
        <v>123</v>
      </c>
      <c r="E113" s="133" t="s">
        <v>163</v>
      </c>
      <c r="F113" s="134" t="s">
        <v>164</v>
      </c>
      <c r="G113" s="135" t="s">
        <v>155</v>
      </c>
      <c r="H113" s="136">
        <v>7.65</v>
      </c>
      <c r="I113" s="137">
        <v>971.15200000000004</v>
      </c>
      <c r="J113" s="138">
        <f>ROUND(I113*H113,2)</f>
        <v>7429.31</v>
      </c>
      <c r="K113" s="134" t="s">
        <v>127</v>
      </c>
      <c r="L113" s="29"/>
      <c r="M113" s="139" t="s">
        <v>3</v>
      </c>
      <c r="N113" s="140" t="s">
        <v>44</v>
      </c>
      <c r="O113" s="141">
        <v>0</v>
      </c>
      <c r="P113" s="141">
        <f>O113*H113</f>
        <v>0</v>
      </c>
      <c r="Q113" s="141">
        <v>0.67488999999999999</v>
      </c>
      <c r="R113" s="141">
        <f>Q113*H113</f>
        <v>5.1629085000000003</v>
      </c>
      <c r="S113" s="141">
        <v>0</v>
      </c>
      <c r="T113" s="142">
        <f>S113*H113</f>
        <v>0</v>
      </c>
      <c r="AR113" s="143" t="s">
        <v>128</v>
      </c>
      <c r="AT113" s="143" t="s">
        <v>123</v>
      </c>
      <c r="AU113" s="143" t="s">
        <v>81</v>
      </c>
      <c r="AY113" s="17" t="s">
        <v>121</v>
      </c>
      <c r="BE113" s="144">
        <f>IF(N113="základní",J113,0)</f>
        <v>7429.31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7429.31</v>
      </c>
      <c r="BL113" s="17" t="s">
        <v>128</v>
      </c>
      <c r="BM113" s="143" t="s">
        <v>165</v>
      </c>
    </row>
    <row r="114" spans="2:65" s="12" customFormat="1">
      <c r="B114" s="145"/>
      <c r="D114" s="146" t="s">
        <v>130</v>
      </c>
      <c r="E114" s="147" t="s">
        <v>3</v>
      </c>
      <c r="F114" s="148" t="s">
        <v>131</v>
      </c>
      <c r="H114" s="147" t="s">
        <v>3</v>
      </c>
      <c r="L114" s="145"/>
      <c r="M114" s="149"/>
      <c r="N114" s="150"/>
      <c r="O114" s="150"/>
      <c r="P114" s="150"/>
      <c r="Q114" s="150"/>
      <c r="R114" s="150"/>
      <c r="S114" s="150"/>
      <c r="T114" s="151"/>
      <c r="AT114" s="147" t="s">
        <v>130</v>
      </c>
      <c r="AU114" s="147" t="s">
        <v>81</v>
      </c>
      <c r="AV114" s="12" t="s">
        <v>79</v>
      </c>
      <c r="AW114" s="12" t="s">
        <v>35</v>
      </c>
      <c r="AX114" s="12" t="s">
        <v>73</v>
      </c>
      <c r="AY114" s="147" t="s">
        <v>121</v>
      </c>
    </row>
    <row r="115" spans="2:65" s="13" customFormat="1">
      <c r="B115" s="152"/>
      <c r="D115" s="146" t="s">
        <v>130</v>
      </c>
      <c r="E115" s="153" t="s">
        <v>3</v>
      </c>
      <c r="F115" s="154" t="s">
        <v>166</v>
      </c>
      <c r="H115" s="155">
        <v>7.65</v>
      </c>
      <c r="L115" s="152"/>
      <c r="M115" s="156"/>
      <c r="N115" s="157"/>
      <c r="O115" s="157"/>
      <c r="P115" s="157"/>
      <c r="Q115" s="157"/>
      <c r="R115" s="157"/>
      <c r="S115" s="157"/>
      <c r="T115" s="158"/>
      <c r="AT115" s="153" t="s">
        <v>130</v>
      </c>
      <c r="AU115" s="153" t="s">
        <v>81</v>
      </c>
      <c r="AV115" s="13" t="s">
        <v>81</v>
      </c>
      <c r="AW115" s="13" t="s">
        <v>35</v>
      </c>
      <c r="AX115" s="13" t="s">
        <v>73</v>
      </c>
      <c r="AY115" s="153" t="s">
        <v>121</v>
      </c>
    </row>
    <row r="116" spans="2:65" s="14" customFormat="1">
      <c r="B116" s="159"/>
      <c r="D116" s="146" t="s">
        <v>130</v>
      </c>
      <c r="E116" s="160" t="s">
        <v>3</v>
      </c>
      <c r="F116" s="161" t="s">
        <v>133</v>
      </c>
      <c r="H116" s="162">
        <v>7.65</v>
      </c>
      <c r="L116" s="159"/>
      <c r="M116" s="163"/>
      <c r="N116" s="164"/>
      <c r="O116" s="164"/>
      <c r="P116" s="164"/>
      <c r="Q116" s="164"/>
      <c r="R116" s="164"/>
      <c r="S116" s="164"/>
      <c r="T116" s="165"/>
      <c r="AT116" s="160" t="s">
        <v>130</v>
      </c>
      <c r="AU116" s="160" t="s">
        <v>81</v>
      </c>
      <c r="AV116" s="14" t="s">
        <v>128</v>
      </c>
      <c r="AW116" s="14" t="s">
        <v>35</v>
      </c>
      <c r="AX116" s="14" t="s">
        <v>79</v>
      </c>
      <c r="AY116" s="160" t="s">
        <v>121</v>
      </c>
    </row>
    <row r="117" spans="2:65" s="1" customFormat="1" ht="48" customHeight="1">
      <c r="B117" s="131"/>
      <c r="C117" s="132" t="s">
        <v>167</v>
      </c>
      <c r="D117" s="132" t="s">
        <v>123</v>
      </c>
      <c r="E117" s="133" t="s">
        <v>168</v>
      </c>
      <c r="F117" s="134" t="s">
        <v>169</v>
      </c>
      <c r="G117" s="135" t="s">
        <v>143</v>
      </c>
      <c r="H117" s="136">
        <v>0.153</v>
      </c>
      <c r="I117" s="137">
        <v>29146.57</v>
      </c>
      <c r="J117" s="138">
        <f>ROUND(I117*H117,2)</f>
        <v>4459.43</v>
      </c>
      <c r="K117" s="134" t="s">
        <v>127</v>
      </c>
      <c r="L117" s="29"/>
      <c r="M117" s="139" t="s">
        <v>3</v>
      </c>
      <c r="N117" s="140" t="s">
        <v>44</v>
      </c>
      <c r="O117" s="141">
        <v>0</v>
      </c>
      <c r="P117" s="141">
        <f>O117*H117</f>
        <v>0</v>
      </c>
      <c r="Q117" s="141">
        <v>1.05871</v>
      </c>
      <c r="R117" s="141">
        <f>Q117*H117</f>
        <v>0.16198263000000002</v>
      </c>
      <c r="S117" s="141">
        <v>0</v>
      </c>
      <c r="T117" s="142">
        <f>S117*H117</f>
        <v>0</v>
      </c>
      <c r="AR117" s="143" t="s">
        <v>128</v>
      </c>
      <c r="AT117" s="143" t="s">
        <v>123</v>
      </c>
      <c r="AU117" s="143" t="s">
        <v>81</v>
      </c>
      <c r="AY117" s="17" t="s">
        <v>121</v>
      </c>
      <c r="BE117" s="144">
        <f>IF(N117="základní",J117,0)</f>
        <v>4459.43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7" t="s">
        <v>79</v>
      </c>
      <c r="BK117" s="144">
        <f>ROUND(I117*H117,2)</f>
        <v>4459.43</v>
      </c>
      <c r="BL117" s="17" t="s">
        <v>128</v>
      </c>
      <c r="BM117" s="143" t="s">
        <v>170</v>
      </c>
    </row>
    <row r="118" spans="2:65" s="12" customFormat="1">
      <c r="B118" s="145"/>
      <c r="D118" s="146" t="s">
        <v>130</v>
      </c>
      <c r="E118" s="147" t="s">
        <v>3</v>
      </c>
      <c r="F118" s="148" t="s">
        <v>131</v>
      </c>
      <c r="H118" s="147" t="s">
        <v>3</v>
      </c>
      <c r="L118" s="145"/>
      <c r="M118" s="149"/>
      <c r="N118" s="150"/>
      <c r="O118" s="150"/>
      <c r="P118" s="150"/>
      <c r="Q118" s="150"/>
      <c r="R118" s="150"/>
      <c r="S118" s="150"/>
      <c r="T118" s="151"/>
      <c r="AT118" s="147" t="s">
        <v>130</v>
      </c>
      <c r="AU118" s="147" t="s">
        <v>81</v>
      </c>
      <c r="AV118" s="12" t="s">
        <v>79</v>
      </c>
      <c r="AW118" s="12" t="s">
        <v>35</v>
      </c>
      <c r="AX118" s="12" t="s">
        <v>73</v>
      </c>
      <c r="AY118" s="147" t="s">
        <v>121</v>
      </c>
    </row>
    <row r="119" spans="2:65" s="13" customFormat="1">
      <c r="B119" s="152"/>
      <c r="D119" s="146" t="s">
        <v>130</v>
      </c>
      <c r="E119" s="153" t="s">
        <v>3</v>
      </c>
      <c r="F119" s="154" t="s">
        <v>171</v>
      </c>
      <c r="H119" s="155">
        <v>0.153</v>
      </c>
      <c r="L119" s="152"/>
      <c r="M119" s="156"/>
      <c r="N119" s="157"/>
      <c r="O119" s="157"/>
      <c r="P119" s="157"/>
      <c r="Q119" s="157"/>
      <c r="R119" s="157"/>
      <c r="S119" s="157"/>
      <c r="T119" s="158"/>
      <c r="AT119" s="153" t="s">
        <v>130</v>
      </c>
      <c r="AU119" s="153" t="s">
        <v>81</v>
      </c>
      <c r="AV119" s="13" t="s">
        <v>81</v>
      </c>
      <c r="AW119" s="13" t="s">
        <v>35</v>
      </c>
      <c r="AX119" s="13" t="s">
        <v>73</v>
      </c>
      <c r="AY119" s="153" t="s">
        <v>121</v>
      </c>
    </row>
    <row r="120" spans="2:65" s="14" customFormat="1">
      <c r="B120" s="159"/>
      <c r="D120" s="146" t="s">
        <v>130</v>
      </c>
      <c r="E120" s="160" t="s">
        <v>3</v>
      </c>
      <c r="F120" s="161" t="s">
        <v>133</v>
      </c>
      <c r="H120" s="162">
        <v>0.153</v>
      </c>
      <c r="L120" s="159"/>
      <c r="M120" s="163"/>
      <c r="N120" s="164"/>
      <c r="O120" s="164"/>
      <c r="P120" s="164"/>
      <c r="Q120" s="164"/>
      <c r="R120" s="164"/>
      <c r="S120" s="164"/>
      <c r="T120" s="165"/>
      <c r="AT120" s="160" t="s">
        <v>130</v>
      </c>
      <c r="AU120" s="160" t="s">
        <v>81</v>
      </c>
      <c r="AV120" s="14" t="s">
        <v>128</v>
      </c>
      <c r="AW120" s="14" t="s">
        <v>35</v>
      </c>
      <c r="AX120" s="14" t="s">
        <v>79</v>
      </c>
      <c r="AY120" s="160" t="s">
        <v>121</v>
      </c>
    </row>
    <row r="121" spans="2:65" s="11" customFormat="1" ht="22.9" customHeight="1">
      <c r="B121" s="119"/>
      <c r="D121" s="120" t="s">
        <v>72</v>
      </c>
      <c r="E121" s="129" t="s">
        <v>172</v>
      </c>
      <c r="F121" s="129" t="s">
        <v>173</v>
      </c>
      <c r="J121" s="130">
        <f>BK121</f>
        <v>111630.41</v>
      </c>
      <c r="L121" s="119"/>
      <c r="M121" s="123"/>
      <c r="N121" s="124"/>
      <c r="O121" s="124"/>
      <c r="P121" s="125">
        <f>SUM(P122:P137)</f>
        <v>59.052500000000002</v>
      </c>
      <c r="Q121" s="124"/>
      <c r="R121" s="125">
        <f>SUM(R122:R137)</f>
        <v>22.868380270000003</v>
      </c>
      <c r="S121" s="124"/>
      <c r="T121" s="126">
        <f>SUM(T122:T137)</f>
        <v>0</v>
      </c>
      <c r="AR121" s="120" t="s">
        <v>79</v>
      </c>
      <c r="AT121" s="127" t="s">
        <v>72</v>
      </c>
      <c r="AU121" s="127" t="s">
        <v>79</v>
      </c>
      <c r="AY121" s="120" t="s">
        <v>121</v>
      </c>
      <c r="BK121" s="128">
        <f>SUM(BK122:BK137)</f>
        <v>111630.41</v>
      </c>
    </row>
    <row r="122" spans="2:65" s="1" customFormat="1" ht="24" customHeight="1">
      <c r="B122" s="131"/>
      <c r="C122" s="132" t="s">
        <v>174</v>
      </c>
      <c r="D122" s="132" t="s">
        <v>123</v>
      </c>
      <c r="E122" s="133" t="s">
        <v>175</v>
      </c>
      <c r="F122" s="134" t="s">
        <v>176</v>
      </c>
      <c r="G122" s="135" t="s">
        <v>126</v>
      </c>
      <c r="H122" s="136">
        <v>7.3049999999999997</v>
      </c>
      <c r="I122" s="137">
        <v>2350.9274999999998</v>
      </c>
      <c r="J122" s="138">
        <f>ROUND(I122*H122,2)</f>
        <v>17173.53</v>
      </c>
      <c r="K122" s="134" t="s">
        <v>127</v>
      </c>
      <c r="L122" s="29"/>
      <c r="M122" s="139" t="s">
        <v>3</v>
      </c>
      <c r="N122" s="140" t="s">
        <v>44</v>
      </c>
      <c r="O122" s="141">
        <v>0</v>
      </c>
      <c r="P122" s="141">
        <f>O122*H122</f>
        <v>0</v>
      </c>
      <c r="Q122" s="141">
        <v>2.45329</v>
      </c>
      <c r="R122" s="141">
        <f>Q122*H122</f>
        <v>17.921283450000001</v>
      </c>
      <c r="S122" s="141">
        <v>0</v>
      </c>
      <c r="T122" s="142">
        <f>S122*H122</f>
        <v>0</v>
      </c>
      <c r="AR122" s="143" t="s">
        <v>128</v>
      </c>
      <c r="AT122" s="143" t="s">
        <v>123</v>
      </c>
      <c r="AU122" s="143" t="s">
        <v>81</v>
      </c>
      <c r="AY122" s="17" t="s">
        <v>121</v>
      </c>
      <c r="BE122" s="144">
        <f>IF(N122="základní",J122,0)</f>
        <v>17173.53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7" t="s">
        <v>79</v>
      </c>
      <c r="BK122" s="144">
        <f>ROUND(I122*H122,2)</f>
        <v>17173.53</v>
      </c>
      <c r="BL122" s="17" t="s">
        <v>128</v>
      </c>
      <c r="BM122" s="143" t="s">
        <v>177</v>
      </c>
    </row>
    <row r="123" spans="2:65" s="12" customFormat="1">
      <c r="B123" s="145"/>
      <c r="D123" s="146" t="s">
        <v>130</v>
      </c>
      <c r="E123" s="147" t="s">
        <v>3</v>
      </c>
      <c r="F123" s="148" t="s">
        <v>178</v>
      </c>
      <c r="H123" s="147" t="s">
        <v>3</v>
      </c>
      <c r="L123" s="145"/>
      <c r="M123" s="149"/>
      <c r="N123" s="150"/>
      <c r="O123" s="150"/>
      <c r="P123" s="150"/>
      <c r="Q123" s="150"/>
      <c r="R123" s="150"/>
      <c r="S123" s="150"/>
      <c r="T123" s="151"/>
      <c r="AT123" s="147" t="s">
        <v>130</v>
      </c>
      <c r="AU123" s="147" t="s">
        <v>81</v>
      </c>
      <c r="AV123" s="12" t="s">
        <v>79</v>
      </c>
      <c r="AW123" s="12" t="s">
        <v>35</v>
      </c>
      <c r="AX123" s="12" t="s">
        <v>73</v>
      </c>
      <c r="AY123" s="147" t="s">
        <v>121</v>
      </c>
    </row>
    <row r="124" spans="2:65" s="13" customFormat="1">
      <c r="B124" s="152"/>
      <c r="D124" s="146" t="s">
        <v>130</v>
      </c>
      <c r="E124" s="153" t="s">
        <v>3</v>
      </c>
      <c r="F124" s="154" t="s">
        <v>179</v>
      </c>
      <c r="H124" s="155">
        <v>7.3049999999999997</v>
      </c>
      <c r="L124" s="152"/>
      <c r="M124" s="156"/>
      <c r="N124" s="157"/>
      <c r="O124" s="157"/>
      <c r="P124" s="157"/>
      <c r="Q124" s="157"/>
      <c r="R124" s="157"/>
      <c r="S124" s="157"/>
      <c r="T124" s="158"/>
      <c r="AT124" s="153" t="s">
        <v>130</v>
      </c>
      <c r="AU124" s="153" t="s">
        <v>81</v>
      </c>
      <c r="AV124" s="13" t="s">
        <v>81</v>
      </c>
      <c r="AW124" s="13" t="s">
        <v>35</v>
      </c>
      <c r="AX124" s="13" t="s">
        <v>73</v>
      </c>
      <c r="AY124" s="153" t="s">
        <v>121</v>
      </c>
    </row>
    <row r="125" spans="2:65" s="14" customFormat="1">
      <c r="B125" s="159"/>
      <c r="D125" s="146" t="s">
        <v>130</v>
      </c>
      <c r="E125" s="160" t="s">
        <v>3</v>
      </c>
      <c r="F125" s="161" t="s">
        <v>133</v>
      </c>
      <c r="H125" s="162">
        <v>7.3049999999999997</v>
      </c>
      <c r="L125" s="159"/>
      <c r="M125" s="163"/>
      <c r="N125" s="164"/>
      <c r="O125" s="164"/>
      <c r="P125" s="164"/>
      <c r="Q125" s="164"/>
      <c r="R125" s="164"/>
      <c r="S125" s="164"/>
      <c r="T125" s="165"/>
      <c r="AT125" s="160" t="s">
        <v>130</v>
      </c>
      <c r="AU125" s="160" t="s">
        <v>81</v>
      </c>
      <c r="AV125" s="14" t="s">
        <v>128</v>
      </c>
      <c r="AW125" s="14" t="s">
        <v>35</v>
      </c>
      <c r="AX125" s="14" t="s">
        <v>79</v>
      </c>
      <c r="AY125" s="160" t="s">
        <v>121</v>
      </c>
    </row>
    <row r="126" spans="2:65" s="1" customFormat="1" ht="36" customHeight="1">
      <c r="B126" s="131"/>
      <c r="C126" s="132" t="s">
        <v>180</v>
      </c>
      <c r="D126" s="132" t="s">
        <v>123</v>
      </c>
      <c r="E126" s="133" t="s">
        <v>181</v>
      </c>
      <c r="F126" s="134" t="s">
        <v>182</v>
      </c>
      <c r="G126" s="135" t="s">
        <v>126</v>
      </c>
      <c r="H126" s="136">
        <v>7.3049999999999997</v>
      </c>
      <c r="I126" s="137">
        <v>92.550420000000003</v>
      </c>
      <c r="J126" s="138">
        <f>ROUND(I126*H126,2)</f>
        <v>676.08</v>
      </c>
      <c r="K126" s="134" t="s">
        <v>127</v>
      </c>
      <c r="L126" s="29"/>
      <c r="M126" s="139" t="s">
        <v>3</v>
      </c>
      <c r="N126" s="140" t="s">
        <v>44</v>
      </c>
      <c r="O126" s="141">
        <v>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128</v>
      </c>
      <c r="AT126" s="143" t="s">
        <v>123</v>
      </c>
      <c r="AU126" s="143" t="s">
        <v>81</v>
      </c>
      <c r="AY126" s="17" t="s">
        <v>121</v>
      </c>
      <c r="BE126" s="144">
        <f>IF(N126="základní",J126,0)</f>
        <v>676.08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79</v>
      </c>
      <c r="BK126" s="144">
        <f>ROUND(I126*H126,2)</f>
        <v>676.08</v>
      </c>
      <c r="BL126" s="17" t="s">
        <v>128</v>
      </c>
      <c r="BM126" s="143" t="s">
        <v>183</v>
      </c>
    </row>
    <row r="127" spans="2:65" s="12" customFormat="1">
      <c r="B127" s="145"/>
      <c r="D127" s="146" t="s">
        <v>130</v>
      </c>
      <c r="E127" s="147" t="s">
        <v>3</v>
      </c>
      <c r="F127" s="148" t="s">
        <v>178</v>
      </c>
      <c r="H127" s="147" t="s">
        <v>3</v>
      </c>
      <c r="L127" s="145"/>
      <c r="M127" s="149"/>
      <c r="N127" s="150"/>
      <c r="O127" s="150"/>
      <c r="P127" s="150"/>
      <c r="Q127" s="150"/>
      <c r="R127" s="150"/>
      <c r="S127" s="150"/>
      <c r="T127" s="151"/>
      <c r="AT127" s="147" t="s">
        <v>130</v>
      </c>
      <c r="AU127" s="147" t="s">
        <v>81</v>
      </c>
      <c r="AV127" s="12" t="s">
        <v>79</v>
      </c>
      <c r="AW127" s="12" t="s">
        <v>35</v>
      </c>
      <c r="AX127" s="12" t="s">
        <v>73</v>
      </c>
      <c r="AY127" s="147" t="s">
        <v>121</v>
      </c>
    </row>
    <row r="128" spans="2:65" s="13" customFormat="1">
      <c r="B128" s="152"/>
      <c r="D128" s="146" t="s">
        <v>130</v>
      </c>
      <c r="E128" s="153" t="s">
        <v>3</v>
      </c>
      <c r="F128" s="154" t="s">
        <v>179</v>
      </c>
      <c r="H128" s="155">
        <v>7.3049999999999997</v>
      </c>
      <c r="L128" s="152"/>
      <c r="M128" s="156"/>
      <c r="N128" s="157"/>
      <c r="O128" s="157"/>
      <c r="P128" s="157"/>
      <c r="Q128" s="157"/>
      <c r="R128" s="157"/>
      <c r="S128" s="157"/>
      <c r="T128" s="158"/>
      <c r="AT128" s="153" t="s">
        <v>130</v>
      </c>
      <c r="AU128" s="153" t="s">
        <v>81</v>
      </c>
      <c r="AV128" s="13" t="s">
        <v>81</v>
      </c>
      <c r="AW128" s="13" t="s">
        <v>35</v>
      </c>
      <c r="AX128" s="13" t="s">
        <v>73</v>
      </c>
      <c r="AY128" s="153" t="s">
        <v>121</v>
      </c>
    </row>
    <row r="129" spans="2:65" s="14" customFormat="1">
      <c r="B129" s="159"/>
      <c r="D129" s="146" t="s">
        <v>130</v>
      </c>
      <c r="E129" s="160" t="s">
        <v>3</v>
      </c>
      <c r="F129" s="161" t="s">
        <v>133</v>
      </c>
      <c r="H129" s="162">
        <v>7.3049999999999997</v>
      </c>
      <c r="L129" s="159"/>
      <c r="M129" s="163"/>
      <c r="N129" s="164"/>
      <c r="O129" s="164"/>
      <c r="P129" s="164"/>
      <c r="Q129" s="164"/>
      <c r="R129" s="164"/>
      <c r="S129" s="164"/>
      <c r="T129" s="165"/>
      <c r="AT129" s="160" t="s">
        <v>130</v>
      </c>
      <c r="AU129" s="160" t="s">
        <v>81</v>
      </c>
      <c r="AV129" s="14" t="s">
        <v>128</v>
      </c>
      <c r="AW129" s="14" t="s">
        <v>35</v>
      </c>
      <c r="AX129" s="14" t="s">
        <v>79</v>
      </c>
      <c r="AY129" s="160" t="s">
        <v>121</v>
      </c>
    </row>
    <row r="130" spans="2:65" s="1" customFormat="1" ht="16.5" customHeight="1">
      <c r="B130" s="131"/>
      <c r="C130" s="132" t="s">
        <v>184</v>
      </c>
      <c r="D130" s="132" t="s">
        <v>123</v>
      </c>
      <c r="E130" s="133" t="s">
        <v>185</v>
      </c>
      <c r="F130" s="134" t="s">
        <v>186</v>
      </c>
      <c r="G130" s="135" t="s">
        <v>143</v>
      </c>
      <c r="H130" s="136">
        <v>0.26600000000000001</v>
      </c>
      <c r="I130" s="137">
        <v>26019.923999999999</v>
      </c>
      <c r="J130" s="138">
        <f>ROUND(I130*H130,2)</f>
        <v>6921.3</v>
      </c>
      <c r="K130" s="134" t="s">
        <v>127</v>
      </c>
      <c r="L130" s="29"/>
      <c r="M130" s="139" t="s">
        <v>3</v>
      </c>
      <c r="N130" s="140" t="s">
        <v>44</v>
      </c>
      <c r="O130" s="141">
        <v>0</v>
      </c>
      <c r="P130" s="141">
        <f>O130*H130</f>
        <v>0</v>
      </c>
      <c r="Q130" s="141">
        <v>1.06277</v>
      </c>
      <c r="R130" s="141">
        <f>Q130*H130</f>
        <v>0.28269682000000002</v>
      </c>
      <c r="S130" s="141">
        <v>0</v>
      </c>
      <c r="T130" s="142">
        <f>S130*H130</f>
        <v>0</v>
      </c>
      <c r="AR130" s="143" t="s">
        <v>128</v>
      </c>
      <c r="AT130" s="143" t="s">
        <v>123</v>
      </c>
      <c r="AU130" s="143" t="s">
        <v>81</v>
      </c>
      <c r="AY130" s="17" t="s">
        <v>121</v>
      </c>
      <c r="BE130" s="144">
        <f>IF(N130="základní",J130,0)</f>
        <v>6921.3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79</v>
      </c>
      <c r="BK130" s="144">
        <f>ROUND(I130*H130,2)</f>
        <v>6921.3</v>
      </c>
      <c r="BL130" s="17" t="s">
        <v>128</v>
      </c>
      <c r="BM130" s="143" t="s">
        <v>187</v>
      </c>
    </row>
    <row r="131" spans="2:65" s="12" customFormat="1">
      <c r="B131" s="145"/>
      <c r="D131" s="146" t="s">
        <v>130</v>
      </c>
      <c r="E131" s="147" t="s">
        <v>3</v>
      </c>
      <c r="F131" s="148" t="s">
        <v>178</v>
      </c>
      <c r="H131" s="147" t="s">
        <v>3</v>
      </c>
      <c r="L131" s="145"/>
      <c r="M131" s="149"/>
      <c r="N131" s="150"/>
      <c r="O131" s="150"/>
      <c r="P131" s="150"/>
      <c r="Q131" s="150"/>
      <c r="R131" s="150"/>
      <c r="S131" s="150"/>
      <c r="T131" s="151"/>
      <c r="AT131" s="147" t="s">
        <v>130</v>
      </c>
      <c r="AU131" s="147" t="s">
        <v>81</v>
      </c>
      <c r="AV131" s="12" t="s">
        <v>79</v>
      </c>
      <c r="AW131" s="12" t="s">
        <v>35</v>
      </c>
      <c r="AX131" s="12" t="s">
        <v>73</v>
      </c>
      <c r="AY131" s="147" t="s">
        <v>121</v>
      </c>
    </row>
    <row r="132" spans="2:65" s="13" customFormat="1">
      <c r="B132" s="152"/>
      <c r="D132" s="146" t="s">
        <v>130</v>
      </c>
      <c r="E132" s="153" t="s">
        <v>3</v>
      </c>
      <c r="F132" s="154" t="s">
        <v>188</v>
      </c>
      <c r="H132" s="155">
        <v>0.26600000000000001</v>
      </c>
      <c r="L132" s="152"/>
      <c r="M132" s="156"/>
      <c r="N132" s="157"/>
      <c r="O132" s="157"/>
      <c r="P132" s="157"/>
      <c r="Q132" s="157"/>
      <c r="R132" s="157"/>
      <c r="S132" s="157"/>
      <c r="T132" s="158"/>
      <c r="AT132" s="153" t="s">
        <v>130</v>
      </c>
      <c r="AU132" s="153" t="s">
        <v>81</v>
      </c>
      <c r="AV132" s="13" t="s">
        <v>81</v>
      </c>
      <c r="AW132" s="13" t="s">
        <v>35</v>
      </c>
      <c r="AX132" s="13" t="s">
        <v>73</v>
      </c>
      <c r="AY132" s="153" t="s">
        <v>121</v>
      </c>
    </row>
    <row r="133" spans="2:65" s="14" customFormat="1">
      <c r="B133" s="159"/>
      <c r="D133" s="146" t="s">
        <v>130</v>
      </c>
      <c r="E133" s="160" t="s">
        <v>3</v>
      </c>
      <c r="F133" s="161" t="s">
        <v>133</v>
      </c>
      <c r="H133" s="162">
        <v>0.26600000000000001</v>
      </c>
      <c r="L133" s="159"/>
      <c r="M133" s="163"/>
      <c r="N133" s="164"/>
      <c r="O133" s="164"/>
      <c r="P133" s="164"/>
      <c r="Q133" s="164"/>
      <c r="R133" s="164"/>
      <c r="S133" s="164"/>
      <c r="T133" s="165"/>
      <c r="AT133" s="160" t="s">
        <v>130</v>
      </c>
      <c r="AU133" s="160" t="s">
        <v>81</v>
      </c>
      <c r="AV133" s="14" t="s">
        <v>128</v>
      </c>
      <c r="AW133" s="14" t="s">
        <v>35</v>
      </c>
      <c r="AX133" s="14" t="s">
        <v>79</v>
      </c>
      <c r="AY133" s="160" t="s">
        <v>121</v>
      </c>
    </row>
    <row r="134" spans="2:65" s="1" customFormat="1" ht="48" customHeight="1">
      <c r="B134" s="131"/>
      <c r="C134" s="132" t="s">
        <v>189</v>
      </c>
      <c r="D134" s="132" t="s">
        <v>123</v>
      </c>
      <c r="E134" s="133" t="s">
        <v>190</v>
      </c>
      <c r="F134" s="134" t="s">
        <v>191</v>
      </c>
      <c r="G134" s="135" t="s">
        <v>155</v>
      </c>
      <c r="H134" s="136">
        <v>149.5</v>
      </c>
      <c r="I134" s="137">
        <v>581</v>
      </c>
      <c r="J134" s="138">
        <f>ROUND(I134*H134,2)</f>
        <v>86859.5</v>
      </c>
      <c r="K134" s="134" t="s">
        <v>127</v>
      </c>
      <c r="L134" s="29"/>
      <c r="M134" s="139" t="s">
        <v>3</v>
      </c>
      <c r="N134" s="140" t="s">
        <v>44</v>
      </c>
      <c r="O134" s="141">
        <v>0.39500000000000002</v>
      </c>
      <c r="P134" s="141">
        <f>O134*H134</f>
        <v>59.052500000000002</v>
      </c>
      <c r="Q134" s="141">
        <v>3.1199999999999999E-2</v>
      </c>
      <c r="R134" s="141">
        <f>Q134*H134</f>
        <v>4.6643999999999997</v>
      </c>
      <c r="S134" s="141">
        <v>0</v>
      </c>
      <c r="T134" s="142">
        <f>S134*H134</f>
        <v>0</v>
      </c>
      <c r="AR134" s="143" t="s">
        <v>128</v>
      </c>
      <c r="AT134" s="143" t="s">
        <v>123</v>
      </c>
      <c r="AU134" s="143" t="s">
        <v>81</v>
      </c>
      <c r="AY134" s="17" t="s">
        <v>121</v>
      </c>
      <c r="BE134" s="144">
        <f>IF(N134="základní",J134,0)</f>
        <v>86859.5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79</v>
      </c>
      <c r="BK134" s="144">
        <f>ROUND(I134*H134,2)</f>
        <v>86859.5</v>
      </c>
      <c r="BL134" s="17" t="s">
        <v>128</v>
      </c>
      <c r="BM134" s="143" t="s">
        <v>192</v>
      </c>
    </row>
    <row r="135" spans="2:65" s="12" customFormat="1">
      <c r="B135" s="145"/>
      <c r="D135" s="146" t="s">
        <v>130</v>
      </c>
      <c r="E135" s="147" t="s">
        <v>3</v>
      </c>
      <c r="F135" s="148" t="s">
        <v>178</v>
      </c>
      <c r="H135" s="147" t="s">
        <v>3</v>
      </c>
      <c r="L135" s="145"/>
      <c r="M135" s="149"/>
      <c r="N135" s="150"/>
      <c r="O135" s="150"/>
      <c r="P135" s="150"/>
      <c r="Q135" s="150"/>
      <c r="R135" s="150"/>
      <c r="S135" s="150"/>
      <c r="T135" s="151"/>
      <c r="AT135" s="147" t="s">
        <v>130</v>
      </c>
      <c r="AU135" s="147" t="s">
        <v>81</v>
      </c>
      <c r="AV135" s="12" t="s">
        <v>79</v>
      </c>
      <c r="AW135" s="12" t="s">
        <v>35</v>
      </c>
      <c r="AX135" s="12" t="s">
        <v>73</v>
      </c>
      <c r="AY135" s="147" t="s">
        <v>121</v>
      </c>
    </row>
    <row r="136" spans="2:65" s="13" customFormat="1">
      <c r="B136" s="152"/>
      <c r="D136" s="146" t="s">
        <v>130</v>
      </c>
      <c r="E136" s="153" t="s">
        <v>3</v>
      </c>
      <c r="F136" s="154" t="s">
        <v>193</v>
      </c>
      <c r="H136" s="155">
        <v>149.5</v>
      </c>
      <c r="L136" s="152"/>
      <c r="M136" s="156"/>
      <c r="N136" s="157"/>
      <c r="O136" s="157"/>
      <c r="P136" s="157"/>
      <c r="Q136" s="157"/>
      <c r="R136" s="157"/>
      <c r="S136" s="157"/>
      <c r="T136" s="158"/>
      <c r="AT136" s="153" t="s">
        <v>130</v>
      </c>
      <c r="AU136" s="153" t="s">
        <v>81</v>
      </c>
      <c r="AV136" s="13" t="s">
        <v>81</v>
      </c>
      <c r="AW136" s="13" t="s">
        <v>35</v>
      </c>
      <c r="AX136" s="13" t="s">
        <v>73</v>
      </c>
      <c r="AY136" s="153" t="s">
        <v>121</v>
      </c>
    </row>
    <row r="137" spans="2:65" s="14" customFormat="1">
      <c r="B137" s="159"/>
      <c r="D137" s="146" t="s">
        <v>130</v>
      </c>
      <c r="E137" s="160" t="s">
        <v>3</v>
      </c>
      <c r="F137" s="161" t="s">
        <v>133</v>
      </c>
      <c r="H137" s="162">
        <v>149.5</v>
      </c>
      <c r="L137" s="159"/>
      <c r="M137" s="163"/>
      <c r="N137" s="164"/>
      <c r="O137" s="164"/>
      <c r="P137" s="164"/>
      <c r="Q137" s="164"/>
      <c r="R137" s="164"/>
      <c r="S137" s="164"/>
      <c r="T137" s="165"/>
      <c r="AT137" s="160" t="s">
        <v>130</v>
      </c>
      <c r="AU137" s="160" t="s">
        <v>81</v>
      </c>
      <c r="AV137" s="14" t="s">
        <v>128</v>
      </c>
      <c r="AW137" s="14" t="s">
        <v>35</v>
      </c>
      <c r="AX137" s="14" t="s">
        <v>79</v>
      </c>
      <c r="AY137" s="160" t="s">
        <v>121</v>
      </c>
    </row>
    <row r="138" spans="2:65" s="11" customFormat="1" ht="22.9" customHeight="1">
      <c r="B138" s="119"/>
      <c r="D138" s="120" t="s">
        <v>72</v>
      </c>
      <c r="E138" s="129" t="s">
        <v>194</v>
      </c>
      <c r="F138" s="129" t="s">
        <v>195</v>
      </c>
      <c r="J138" s="130">
        <f>BK138</f>
        <v>16353.12</v>
      </c>
      <c r="L138" s="119"/>
      <c r="M138" s="123"/>
      <c r="N138" s="124"/>
      <c r="O138" s="124"/>
      <c r="P138" s="125">
        <f>SUM(P139:P142)</f>
        <v>0</v>
      </c>
      <c r="Q138" s="124"/>
      <c r="R138" s="125">
        <f>SUM(R139:R142)</f>
        <v>0</v>
      </c>
      <c r="S138" s="124"/>
      <c r="T138" s="126">
        <f>SUM(T139:T142)</f>
        <v>24.107600000000001</v>
      </c>
      <c r="AR138" s="120" t="s">
        <v>79</v>
      </c>
      <c r="AT138" s="127" t="s">
        <v>72</v>
      </c>
      <c r="AU138" s="127" t="s">
        <v>79</v>
      </c>
      <c r="AY138" s="120" t="s">
        <v>121</v>
      </c>
      <c r="BK138" s="128">
        <f>SUM(BK139:BK142)</f>
        <v>16353.12</v>
      </c>
    </row>
    <row r="139" spans="2:65" s="1" customFormat="1" ht="24" customHeight="1">
      <c r="B139" s="131"/>
      <c r="C139" s="132" t="s">
        <v>196</v>
      </c>
      <c r="D139" s="132" t="s">
        <v>123</v>
      </c>
      <c r="E139" s="133" t="s">
        <v>197</v>
      </c>
      <c r="F139" s="134" t="s">
        <v>198</v>
      </c>
      <c r="G139" s="135" t="s">
        <v>126</v>
      </c>
      <c r="H139" s="136">
        <v>10.958</v>
      </c>
      <c r="I139" s="137">
        <v>1492.345</v>
      </c>
      <c r="J139" s="138">
        <f>ROUND(I139*H139,2)</f>
        <v>16353.12</v>
      </c>
      <c r="K139" s="134" t="s">
        <v>127</v>
      </c>
      <c r="L139" s="29"/>
      <c r="M139" s="139" t="s">
        <v>3</v>
      </c>
      <c r="N139" s="140" t="s">
        <v>44</v>
      </c>
      <c r="O139" s="141">
        <v>0</v>
      </c>
      <c r="P139" s="141">
        <f>O139*H139</f>
        <v>0</v>
      </c>
      <c r="Q139" s="141">
        <v>0</v>
      </c>
      <c r="R139" s="141">
        <f>Q139*H139</f>
        <v>0</v>
      </c>
      <c r="S139" s="141">
        <v>2.2000000000000002</v>
      </c>
      <c r="T139" s="142">
        <f>S139*H139</f>
        <v>24.107600000000001</v>
      </c>
      <c r="AR139" s="143" t="s">
        <v>128</v>
      </c>
      <c r="AT139" s="143" t="s">
        <v>123</v>
      </c>
      <c r="AU139" s="143" t="s">
        <v>81</v>
      </c>
      <c r="AY139" s="17" t="s">
        <v>121</v>
      </c>
      <c r="BE139" s="144">
        <f>IF(N139="základní",J139,0)</f>
        <v>16353.12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79</v>
      </c>
      <c r="BK139" s="144">
        <f>ROUND(I139*H139,2)</f>
        <v>16353.12</v>
      </c>
      <c r="BL139" s="17" t="s">
        <v>128</v>
      </c>
      <c r="BM139" s="143" t="s">
        <v>199</v>
      </c>
    </row>
    <row r="140" spans="2:65" s="12" customFormat="1">
      <c r="B140" s="145"/>
      <c r="D140" s="146" t="s">
        <v>130</v>
      </c>
      <c r="E140" s="147" t="s">
        <v>3</v>
      </c>
      <c r="F140" s="148" t="s">
        <v>178</v>
      </c>
      <c r="H140" s="147" t="s">
        <v>3</v>
      </c>
      <c r="L140" s="145"/>
      <c r="M140" s="149"/>
      <c r="N140" s="150"/>
      <c r="O140" s="150"/>
      <c r="P140" s="150"/>
      <c r="Q140" s="150"/>
      <c r="R140" s="150"/>
      <c r="S140" s="150"/>
      <c r="T140" s="151"/>
      <c r="AT140" s="147" t="s">
        <v>130</v>
      </c>
      <c r="AU140" s="147" t="s">
        <v>81</v>
      </c>
      <c r="AV140" s="12" t="s">
        <v>79</v>
      </c>
      <c r="AW140" s="12" t="s">
        <v>35</v>
      </c>
      <c r="AX140" s="12" t="s">
        <v>73</v>
      </c>
      <c r="AY140" s="147" t="s">
        <v>121</v>
      </c>
    </row>
    <row r="141" spans="2:65" s="13" customFormat="1">
      <c r="B141" s="152"/>
      <c r="D141" s="146" t="s">
        <v>130</v>
      </c>
      <c r="E141" s="153" t="s">
        <v>3</v>
      </c>
      <c r="F141" s="154" t="s">
        <v>200</v>
      </c>
      <c r="H141" s="155">
        <v>10.958</v>
      </c>
      <c r="L141" s="152"/>
      <c r="M141" s="156"/>
      <c r="N141" s="157"/>
      <c r="O141" s="157"/>
      <c r="P141" s="157"/>
      <c r="Q141" s="157"/>
      <c r="R141" s="157"/>
      <c r="S141" s="157"/>
      <c r="T141" s="158"/>
      <c r="AT141" s="153" t="s">
        <v>130</v>
      </c>
      <c r="AU141" s="153" t="s">
        <v>81</v>
      </c>
      <c r="AV141" s="13" t="s">
        <v>81</v>
      </c>
      <c r="AW141" s="13" t="s">
        <v>35</v>
      </c>
      <c r="AX141" s="13" t="s">
        <v>73</v>
      </c>
      <c r="AY141" s="153" t="s">
        <v>121</v>
      </c>
    </row>
    <row r="142" spans="2:65" s="14" customFormat="1">
      <c r="B142" s="159"/>
      <c r="D142" s="146" t="s">
        <v>130</v>
      </c>
      <c r="E142" s="160" t="s">
        <v>3</v>
      </c>
      <c r="F142" s="161" t="s">
        <v>133</v>
      </c>
      <c r="H142" s="162">
        <v>10.958</v>
      </c>
      <c r="L142" s="159"/>
      <c r="M142" s="163"/>
      <c r="N142" s="164"/>
      <c r="O142" s="164"/>
      <c r="P142" s="164"/>
      <c r="Q142" s="164"/>
      <c r="R142" s="164"/>
      <c r="S142" s="164"/>
      <c r="T142" s="165"/>
      <c r="AT142" s="160" t="s">
        <v>130</v>
      </c>
      <c r="AU142" s="160" t="s">
        <v>81</v>
      </c>
      <c r="AV142" s="14" t="s">
        <v>128</v>
      </c>
      <c r="AW142" s="14" t="s">
        <v>35</v>
      </c>
      <c r="AX142" s="14" t="s">
        <v>79</v>
      </c>
      <c r="AY142" s="160" t="s">
        <v>121</v>
      </c>
    </row>
    <row r="143" spans="2:65" s="11" customFormat="1" ht="22.9" customHeight="1">
      <c r="B143" s="119"/>
      <c r="D143" s="120" t="s">
        <v>72</v>
      </c>
      <c r="E143" s="129" t="s">
        <v>201</v>
      </c>
      <c r="F143" s="129" t="s">
        <v>202</v>
      </c>
      <c r="J143" s="130">
        <f>BK143</f>
        <v>7441.96</v>
      </c>
      <c r="L143" s="119"/>
      <c r="M143" s="123"/>
      <c r="N143" s="124"/>
      <c r="O143" s="124"/>
      <c r="P143" s="125">
        <f>SUM(P144:P147)</f>
        <v>0</v>
      </c>
      <c r="Q143" s="124"/>
      <c r="R143" s="125">
        <f>SUM(R144:R147)</f>
        <v>0</v>
      </c>
      <c r="S143" s="124"/>
      <c r="T143" s="126">
        <f>SUM(T144:T147)</f>
        <v>0</v>
      </c>
      <c r="AR143" s="120" t="s">
        <v>79</v>
      </c>
      <c r="AT143" s="127" t="s">
        <v>72</v>
      </c>
      <c r="AU143" s="127" t="s">
        <v>79</v>
      </c>
      <c r="AY143" s="120" t="s">
        <v>121</v>
      </c>
      <c r="BK143" s="128">
        <f>SUM(BK144:BK147)</f>
        <v>7441.96</v>
      </c>
    </row>
    <row r="144" spans="2:65" s="1" customFormat="1" ht="24" customHeight="1">
      <c r="B144" s="131"/>
      <c r="C144" s="132" t="s">
        <v>10</v>
      </c>
      <c r="D144" s="132" t="s">
        <v>123</v>
      </c>
      <c r="E144" s="133" t="s">
        <v>203</v>
      </c>
      <c r="F144" s="134" t="s">
        <v>204</v>
      </c>
      <c r="G144" s="135" t="s">
        <v>143</v>
      </c>
      <c r="H144" s="136">
        <v>24.108000000000001</v>
      </c>
      <c r="I144" s="137">
        <v>165.99825000000001</v>
      </c>
      <c r="J144" s="138">
        <f>ROUND(I144*H144,2)</f>
        <v>4001.89</v>
      </c>
      <c r="K144" s="134" t="s">
        <v>127</v>
      </c>
      <c r="L144" s="29"/>
      <c r="M144" s="139" t="s">
        <v>3</v>
      </c>
      <c r="N144" s="140" t="s">
        <v>44</v>
      </c>
      <c r="O144" s="141">
        <v>0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128</v>
      </c>
      <c r="AT144" s="143" t="s">
        <v>123</v>
      </c>
      <c r="AU144" s="143" t="s">
        <v>81</v>
      </c>
      <c r="AY144" s="17" t="s">
        <v>121</v>
      </c>
      <c r="BE144" s="144">
        <f>IF(N144="základní",J144,0)</f>
        <v>4001.89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79</v>
      </c>
      <c r="BK144" s="144">
        <f>ROUND(I144*H144,2)</f>
        <v>4001.89</v>
      </c>
      <c r="BL144" s="17" t="s">
        <v>128</v>
      </c>
      <c r="BM144" s="143" t="s">
        <v>205</v>
      </c>
    </row>
    <row r="145" spans="2:65" s="1" customFormat="1" ht="36" customHeight="1">
      <c r="B145" s="131"/>
      <c r="C145" s="132" t="s">
        <v>206</v>
      </c>
      <c r="D145" s="132" t="s">
        <v>123</v>
      </c>
      <c r="E145" s="133" t="s">
        <v>207</v>
      </c>
      <c r="F145" s="134" t="s">
        <v>208</v>
      </c>
      <c r="G145" s="135" t="s">
        <v>143</v>
      </c>
      <c r="H145" s="136">
        <v>168.756</v>
      </c>
      <c r="I145" s="137">
        <v>7.3636299999999997</v>
      </c>
      <c r="J145" s="138">
        <f>ROUND(I145*H145,2)</f>
        <v>1242.6600000000001</v>
      </c>
      <c r="K145" s="134" t="s">
        <v>127</v>
      </c>
      <c r="L145" s="29"/>
      <c r="M145" s="139" t="s">
        <v>3</v>
      </c>
      <c r="N145" s="140" t="s">
        <v>44</v>
      </c>
      <c r="O145" s="141">
        <v>0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128</v>
      </c>
      <c r="AT145" s="143" t="s">
        <v>123</v>
      </c>
      <c r="AU145" s="143" t="s">
        <v>81</v>
      </c>
      <c r="AY145" s="17" t="s">
        <v>121</v>
      </c>
      <c r="BE145" s="144">
        <f>IF(N145="základní",J145,0)</f>
        <v>1242.6600000000001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79</v>
      </c>
      <c r="BK145" s="144">
        <f>ROUND(I145*H145,2)</f>
        <v>1242.6600000000001</v>
      </c>
      <c r="BL145" s="17" t="s">
        <v>128</v>
      </c>
      <c r="BM145" s="143" t="s">
        <v>209</v>
      </c>
    </row>
    <row r="146" spans="2:65" s="13" customFormat="1">
      <c r="B146" s="152"/>
      <c r="D146" s="146" t="s">
        <v>130</v>
      </c>
      <c r="F146" s="154" t="s">
        <v>210</v>
      </c>
      <c r="H146" s="155">
        <v>168.756</v>
      </c>
      <c r="L146" s="152"/>
      <c r="M146" s="156"/>
      <c r="N146" s="157"/>
      <c r="O146" s="157"/>
      <c r="P146" s="157"/>
      <c r="Q146" s="157"/>
      <c r="R146" s="157"/>
      <c r="S146" s="157"/>
      <c r="T146" s="158"/>
      <c r="AT146" s="153" t="s">
        <v>130</v>
      </c>
      <c r="AU146" s="153" t="s">
        <v>81</v>
      </c>
      <c r="AV146" s="13" t="s">
        <v>81</v>
      </c>
      <c r="AW146" s="13" t="s">
        <v>4</v>
      </c>
      <c r="AX146" s="13" t="s">
        <v>79</v>
      </c>
      <c r="AY146" s="153" t="s">
        <v>121</v>
      </c>
    </row>
    <row r="147" spans="2:65" s="1" customFormat="1" ht="24" customHeight="1">
      <c r="B147" s="131"/>
      <c r="C147" s="132" t="s">
        <v>211</v>
      </c>
      <c r="D147" s="132" t="s">
        <v>123</v>
      </c>
      <c r="E147" s="133" t="s">
        <v>212</v>
      </c>
      <c r="F147" s="134" t="s">
        <v>213</v>
      </c>
      <c r="G147" s="135" t="s">
        <v>143</v>
      </c>
      <c r="H147" s="136">
        <v>24.108000000000001</v>
      </c>
      <c r="I147" s="137">
        <v>91.148750000000007</v>
      </c>
      <c r="J147" s="138">
        <f>ROUND(I147*H147,2)</f>
        <v>2197.41</v>
      </c>
      <c r="K147" s="134" t="s">
        <v>127</v>
      </c>
      <c r="L147" s="29"/>
      <c r="M147" s="139" t="s">
        <v>3</v>
      </c>
      <c r="N147" s="140" t="s">
        <v>44</v>
      </c>
      <c r="O147" s="141">
        <v>0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128</v>
      </c>
      <c r="AT147" s="143" t="s">
        <v>123</v>
      </c>
      <c r="AU147" s="143" t="s">
        <v>81</v>
      </c>
      <c r="AY147" s="17" t="s">
        <v>121</v>
      </c>
      <c r="BE147" s="144">
        <f>IF(N147="základní",J147,0)</f>
        <v>2197.41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7" t="s">
        <v>79</v>
      </c>
      <c r="BK147" s="144">
        <f>ROUND(I147*H147,2)</f>
        <v>2197.41</v>
      </c>
      <c r="BL147" s="17" t="s">
        <v>128</v>
      </c>
      <c r="BM147" s="143" t="s">
        <v>214</v>
      </c>
    </row>
    <row r="148" spans="2:65" s="11" customFormat="1" ht="22.9" customHeight="1">
      <c r="B148" s="119"/>
      <c r="D148" s="120" t="s">
        <v>72</v>
      </c>
      <c r="E148" s="129" t="s">
        <v>215</v>
      </c>
      <c r="F148" s="129" t="s">
        <v>216</v>
      </c>
      <c r="J148" s="130">
        <f>BK148</f>
        <v>7299.27</v>
      </c>
      <c r="L148" s="119"/>
      <c r="M148" s="123"/>
      <c r="N148" s="124"/>
      <c r="O148" s="124"/>
      <c r="P148" s="125">
        <f>P149</f>
        <v>0</v>
      </c>
      <c r="Q148" s="124"/>
      <c r="R148" s="125">
        <f>R149</f>
        <v>0</v>
      </c>
      <c r="S148" s="124"/>
      <c r="T148" s="126">
        <f>T149</f>
        <v>0</v>
      </c>
      <c r="AR148" s="120" t="s">
        <v>79</v>
      </c>
      <c r="AT148" s="127" t="s">
        <v>72</v>
      </c>
      <c r="AU148" s="127" t="s">
        <v>79</v>
      </c>
      <c r="AY148" s="120" t="s">
        <v>121</v>
      </c>
      <c r="BK148" s="128">
        <f>BK149</f>
        <v>7299.27</v>
      </c>
    </row>
    <row r="149" spans="2:65" s="1" customFormat="1" ht="48" customHeight="1">
      <c r="B149" s="131"/>
      <c r="C149" s="132" t="s">
        <v>217</v>
      </c>
      <c r="D149" s="132" t="s">
        <v>123</v>
      </c>
      <c r="E149" s="133" t="s">
        <v>218</v>
      </c>
      <c r="F149" s="134" t="s">
        <v>219</v>
      </c>
      <c r="G149" s="135" t="s">
        <v>143</v>
      </c>
      <c r="H149" s="136">
        <v>36.865000000000002</v>
      </c>
      <c r="I149" s="137">
        <v>198</v>
      </c>
      <c r="J149" s="138">
        <f>ROUND(I149*H149,2)</f>
        <v>7299.27</v>
      </c>
      <c r="K149" s="134" t="s">
        <v>127</v>
      </c>
      <c r="L149" s="29"/>
      <c r="M149" s="166" t="s">
        <v>3</v>
      </c>
      <c r="N149" s="167" t="s">
        <v>44</v>
      </c>
      <c r="O149" s="168">
        <v>0</v>
      </c>
      <c r="P149" s="168">
        <f>O149*H149</f>
        <v>0</v>
      </c>
      <c r="Q149" s="168">
        <v>0</v>
      </c>
      <c r="R149" s="168">
        <f>Q149*H149</f>
        <v>0</v>
      </c>
      <c r="S149" s="168">
        <v>0</v>
      </c>
      <c r="T149" s="169">
        <f>S149*H149</f>
        <v>0</v>
      </c>
      <c r="AR149" s="143" t="s">
        <v>128</v>
      </c>
      <c r="AT149" s="143" t="s">
        <v>123</v>
      </c>
      <c r="AU149" s="143" t="s">
        <v>81</v>
      </c>
      <c r="AY149" s="17" t="s">
        <v>121</v>
      </c>
      <c r="BE149" s="144">
        <f>IF(N149="základní",J149,0)</f>
        <v>7299.27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79</v>
      </c>
      <c r="BK149" s="144">
        <f>ROUND(I149*H149,2)</f>
        <v>7299.27</v>
      </c>
      <c r="BL149" s="17" t="s">
        <v>128</v>
      </c>
      <c r="BM149" s="143" t="s">
        <v>220</v>
      </c>
    </row>
    <row r="150" spans="2:65" s="1" customFormat="1" ht="6.95" customHeight="1">
      <c r="B150" s="38"/>
      <c r="C150" s="39"/>
      <c r="D150" s="39"/>
      <c r="E150" s="39"/>
      <c r="F150" s="39"/>
      <c r="G150" s="39"/>
      <c r="H150" s="39"/>
      <c r="I150" s="39"/>
      <c r="J150" s="39"/>
      <c r="K150" s="39"/>
      <c r="L150" s="29"/>
    </row>
  </sheetData>
  <autoFilter ref="C91:K149"/>
  <mergeCells count="11">
    <mergeCell ref="E84:H84"/>
    <mergeCell ref="E7:H7"/>
    <mergeCell ref="E9:H9"/>
    <mergeCell ref="E11:H11"/>
    <mergeCell ref="E29:H29"/>
    <mergeCell ref="E50:H50"/>
    <mergeCell ref="L2:V2"/>
    <mergeCell ref="E52:H52"/>
    <mergeCell ref="E54:H54"/>
    <mergeCell ref="E80:H80"/>
    <mergeCell ref="E82:H8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24"/>
  <sheetViews>
    <sheetView showGridLines="0" topLeftCell="A118" workbookViewId="0">
      <selection activeCell="E84" sqref="E84:H8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7"/>
    </row>
    <row r="2" spans="1:46" ht="36.950000000000003" customHeight="1">
      <c r="L2" s="268" t="s">
        <v>6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89</v>
      </c>
    </row>
    <row r="3" spans="1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1:46" ht="24.95" customHeight="1">
      <c r="B4" s="20"/>
      <c r="D4" s="21" t="s">
        <v>90</v>
      </c>
      <c r="L4" s="20"/>
      <c r="M4" s="88" t="s">
        <v>12</v>
      </c>
      <c r="AT4" s="17" t="s">
        <v>4</v>
      </c>
    </row>
    <row r="5" spans="1:46" ht="6.95" customHeight="1">
      <c r="B5" s="20"/>
      <c r="L5" s="20"/>
    </row>
    <row r="6" spans="1:46" ht="12" customHeight="1">
      <c r="B6" s="20"/>
      <c r="D6" s="26" t="s">
        <v>16</v>
      </c>
      <c r="L6" s="20"/>
    </row>
    <row r="7" spans="1:46" ht="16.5" customHeight="1">
      <c r="B7" s="20"/>
      <c r="E7" s="285" t="str">
        <f>'Rekapitulace stavby'!K6</f>
        <v>Stavební úpravy hasičské zbrojnice - změnový list č.1 k dotatku k SOD č.2</v>
      </c>
      <c r="F7" s="287"/>
      <c r="G7" s="287"/>
      <c r="H7" s="287"/>
      <c r="L7" s="20"/>
    </row>
    <row r="8" spans="1:46" ht="12" customHeight="1">
      <c r="B8" s="20"/>
      <c r="D8" s="26" t="s">
        <v>91</v>
      </c>
      <c r="L8" s="20"/>
    </row>
    <row r="9" spans="1:46" s="1" customFormat="1" ht="25.5" customHeight="1">
      <c r="B9" s="29"/>
      <c r="E9" s="285" t="s">
        <v>492</v>
      </c>
      <c r="F9" s="286"/>
      <c r="G9" s="286"/>
      <c r="H9" s="286"/>
      <c r="L9" s="29"/>
    </row>
    <row r="10" spans="1:46" s="1" customFormat="1" ht="12" customHeight="1">
      <c r="B10" s="29"/>
      <c r="D10" s="26" t="s">
        <v>92</v>
      </c>
      <c r="L10" s="29"/>
    </row>
    <row r="11" spans="1:46" s="1" customFormat="1" ht="36.950000000000003" customHeight="1">
      <c r="B11" s="29"/>
      <c r="E11" s="256" t="s">
        <v>221</v>
      </c>
      <c r="F11" s="286"/>
      <c r="G11" s="286"/>
      <c r="H11" s="286"/>
      <c r="L11" s="29"/>
    </row>
    <row r="12" spans="1:46" s="1" customFormat="1">
      <c r="B12" s="29"/>
      <c r="L12" s="29"/>
    </row>
    <row r="13" spans="1:46" s="1" customFormat="1" ht="12" customHeight="1">
      <c r="B13" s="29"/>
      <c r="D13" s="26" t="s">
        <v>17</v>
      </c>
      <c r="F13" s="24" t="s">
        <v>3</v>
      </c>
      <c r="I13" s="26" t="s">
        <v>18</v>
      </c>
      <c r="J13" s="24" t="s">
        <v>3</v>
      </c>
      <c r="L13" s="29"/>
    </row>
    <row r="14" spans="1:46" s="1" customFormat="1" ht="12" customHeight="1">
      <c r="B14" s="29"/>
      <c r="D14" s="26" t="s">
        <v>19</v>
      </c>
      <c r="F14" s="24" t="s">
        <v>34</v>
      </c>
      <c r="I14" s="26" t="s">
        <v>21</v>
      </c>
      <c r="J14" s="46" t="str">
        <f>'Rekapitulace stavby'!AN8</f>
        <v>19. 6. 2019</v>
      </c>
      <c r="L14" s="29"/>
    </row>
    <row r="15" spans="1:46" s="1" customFormat="1" ht="10.9" customHeight="1">
      <c r="B15" s="29"/>
      <c r="L15" s="29"/>
    </row>
    <row r="16" spans="1:46" s="1" customFormat="1" ht="12" customHeight="1">
      <c r="B16" s="29"/>
      <c r="D16" s="26" t="s">
        <v>23</v>
      </c>
      <c r="I16" s="26" t="s">
        <v>24</v>
      </c>
      <c r="J16" s="24" t="s">
        <v>25</v>
      </c>
      <c r="L16" s="29"/>
    </row>
    <row r="17" spans="2:12" s="1" customFormat="1" ht="18" customHeight="1">
      <c r="B17" s="29"/>
      <c r="E17" s="24" t="s">
        <v>26</v>
      </c>
      <c r="I17" s="26" t="s">
        <v>27</v>
      </c>
      <c r="J17" s="24" t="s">
        <v>28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6" t="s">
        <v>29</v>
      </c>
      <c r="I19" s="26" t="s">
        <v>24</v>
      </c>
      <c r="J19" s="24" t="s">
        <v>30</v>
      </c>
      <c r="L19" s="29"/>
    </row>
    <row r="20" spans="2:12" s="1" customFormat="1" ht="18" customHeight="1">
      <c r="B20" s="29"/>
      <c r="E20" s="24" t="s">
        <v>94</v>
      </c>
      <c r="I20" s="26" t="s">
        <v>27</v>
      </c>
      <c r="J20" s="24" t="s">
        <v>32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6" t="s">
        <v>33</v>
      </c>
      <c r="I22" s="26" t="s">
        <v>24</v>
      </c>
      <c r="J22" s="24" t="s">
        <v>3</v>
      </c>
      <c r="L22" s="29"/>
    </row>
    <row r="23" spans="2:12" s="1" customFormat="1" ht="18" customHeight="1">
      <c r="B23" s="29"/>
      <c r="E23" s="24" t="s">
        <v>34</v>
      </c>
      <c r="I23" s="26" t="s">
        <v>27</v>
      </c>
      <c r="J23" s="24" t="s">
        <v>3</v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6" t="s">
        <v>36</v>
      </c>
      <c r="I25" s="26" t="s">
        <v>24</v>
      </c>
      <c r="J25" s="24" t="str">
        <f>IF('Rekapitulace stavby'!AN19="","",'Rekapitulace stavby'!AN19)</f>
        <v/>
      </c>
      <c r="L25" s="29"/>
    </row>
    <row r="26" spans="2:12" s="1" customFormat="1" ht="18" customHeight="1">
      <c r="B26" s="29"/>
      <c r="E26" s="24" t="str">
        <f>IF('Rekapitulace stavby'!E20="","",'Rekapitulace stavby'!E20)</f>
        <v xml:space="preserve"> </v>
      </c>
      <c r="I26" s="26" t="s">
        <v>27</v>
      </c>
      <c r="J26" s="24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6" t="s">
        <v>37</v>
      </c>
      <c r="L28" s="29"/>
    </row>
    <row r="29" spans="2:12" s="7" customFormat="1" ht="16.5" customHeight="1">
      <c r="B29" s="89"/>
      <c r="E29" s="269" t="s">
        <v>3</v>
      </c>
      <c r="F29" s="269"/>
      <c r="G29" s="269"/>
      <c r="H29" s="269"/>
      <c r="L29" s="89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90" t="s">
        <v>39</v>
      </c>
      <c r="J32" s="60">
        <f>ROUND(J94, 2)</f>
        <v>116092.6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91" t="s">
        <v>43</v>
      </c>
      <c r="E35" s="26" t="s">
        <v>44</v>
      </c>
      <c r="F35" s="92">
        <f>ROUND((SUM(BE94:BE123)),  2)</f>
        <v>116092.6</v>
      </c>
      <c r="I35" s="93">
        <v>0.21</v>
      </c>
      <c r="J35" s="92">
        <f>ROUND(((SUM(BE94:BE123))*I35),  2)</f>
        <v>24379.45</v>
      </c>
      <c r="L35" s="29"/>
    </row>
    <row r="36" spans="2:12" s="1" customFormat="1" ht="14.45" customHeight="1">
      <c r="B36" s="29"/>
      <c r="E36" s="26" t="s">
        <v>45</v>
      </c>
      <c r="F36" s="92">
        <f>ROUND((SUM(BF94:BF123)),  2)</f>
        <v>0</v>
      </c>
      <c r="I36" s="93">
        <v>0.15</v>
      </c>
      <c r="J36" s="92">
        <f>ROUND(((SUM(BF94:BF123))*I36),  2)</f>
        <v>0</v>
      </c>
      <c r="L36" s="29"/>
    </row>
    <row r="37" spans="2:12" s="1" customFormat="1" ht="14.45" hidden="1" customHeight="1">
      <c r="B37" s="29"/>
      <c r="E37" s="26" t="s">
        <v>46</v>
      </c>
      <c r="F37" s="92">
        <f>ROUND((SUM(BG94:BG123)),  2)</f>
        <v>0</v>
      </c>
      <c r="I37" s="93">
        <v>0.21</v>
      </c>
      <c r="J37" s="92">
        <f>0</f>
        <v>0</v>
      </c>
      <c r="L37" s="29"/>
    </row>
    <row r="38" spans="2:12" s="1" customFormat="1" ht="14.45" hidden="1" customHeight="1">
      <c r="B38" s="29"/>
      <c r="E38" s="26" t="s">
        <v>47</v>
      </c>
      <c r="F38" s="92">
        <f>ROUND((SUM(BH94:BH123)),  2)</f>
        <v>0</v>
      </c>
      <c r="I38" s="93">
        <v>0.15</v>
      </c>
      <c r="J38" s="92">
        <f>0</f>
        <v>0</v>
      </c>
      <c r="L38" s="29"/>
    </row>
    <row r="39" spans="2:12" s="1" customFormat="1" ht="14.45" hidden="1" customHeight="1">
      <c r="B39" s="29"/>
      <c r="E39" s="26" t="s">
        <v>48</v>
      </c>
      <c r="F39" s="92">
        <f>ROUND((SUM(BI94:BI123)),  2)</f>
        <v>0</v>
      </c>
      <c r="I39" s="93">
        <v>0</v>
      </c>
      <c r="J39" s="92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4"/>
      <c r="D41" s="95" t="s">
        <v>49</v>
      </c>
      <c r="E41" s="51"/>
      <c r="F41" s="51"/>
      <c r="G41" s="96" t="s">
        <v>50</v>
      </c>
      <c r="H41" s="97" t="s">
        <v>51</v>
      </c>
      <c r="I41" s="51"/>
      <c r="J41" s="98">
        <f>SUM(J32:J39)</f>
        <v>140472.05000000002</v>
      </c>
      <c r="K41" s="99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21" t="s">
        <v>95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6" t="s">
        <v>16</v>
      </c>
      <c r="L49" s="29"/>
    </row>
    <row r="50" spans="2:47" s="1" customFormat="1" ht="16.5" customHeight="1">
      <c r="B50" s="29"/>
      <c r="E50" s="285" t="str">
        <f>E7</f>
        <v>Stavební úpravy hasičské zbrojnice - změnový list č.1 k dotatku k SOD č.2</v>
      </c>
      <c r="F50" s="287"/>
      <c r="G50" s="287"/>
      <c r="H50" s="287"/>
      <c r="L50" s="29"/>
    </row>
    <row r="51" spans="2:47" ht="12" customHeight="1">
      <c r="B51" s="20"/>
      <c r="C51" s="26" t="s">
        <v>91</v>
      </c>
      <c r="L51" s="20"/>
    </row>
    <row r="52" spans="2:47" s="1" customFormat="1" ht="25.5" customHeight="1">
      <c r="B52" s="29"/>
      <c r="E52" s="285" t="s">
        <v>492</v>
      </c>
      <c r="F52" s="286"/>
      <c r="G52" s="286"/>
      <c r="H52" s="286"/>
      <c r="L52" s="29"/>
    </row>
    <row r="53" spans="2:47" s="1" customFormat="1" ht="12" customHeight="1">
      <c r="B53" s="29"/>
      <c r="C53" s="26" t="s">
        <v>92</v>
      </c>
      <c r="L53" s="29"/>
    </row>
    <row r="54" spans="2:47" s="1" customFormat="1" ht="16.5" customHeight="1">
      <c r="B54" s="29"/>
      <c r="E54" s="256" t="str">
        <f>E11</f>
        <v>02 - Ostatní změny</v>
      </c>
      <c r="F54" s="286"/>
      <c r="G54" s="286"/>
      <c r="H54" s="286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6" t="s">
        <v>19</v>
      </c>
      <c r="F56" s="24" t="str">
        <f>F14</f>
        <v xml:space="preserve"> </v>
      </c>
      <c r="I56" s="26" t="s">
        <v>21</v>
      </c>
      <c r="J56" s="46" t="str">
        <f>IF(J14="","",J14)</f>
        <v>19. 6. 2019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6" t="s">
        <v>23</v>
      </c>
      <c r="F58" s="24" t="str">
        <f>E17</f>
        <v>Obec Velké Kunětice</v>
      </c>
      <c r="I58" s="26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6" t="s">
        <v>29</v>
      </c>
      <c r="F59" s="24" t="str">
        <f>IF(E20="","",E20)</f>
        <v>Stavitelství Knotek s.r.o., Velké Kunětice 146, 790 52</v>
      </c>
      <c r="I59" s="26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100" t="s">
        <v>96</v>
      </c>
      <c r="D61" s="94"/>
      <c r="E61" s="94"/>
      <c r="F61" s="94"/>
      <c r="G61" s="94"/>
      <c r="H61" s="94"/>
      <c r="I61" s="94"/>
      <c r="J61" s="101" t="s">
        <v>97</v>
      </c>
      <c r="K61" s="94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102" t="s">
        <v>71</v>
      </c>
      <c r="J63" s="60">
        <f>J94</f>
        <v>116092.6</v>
      </c>
      <c r="L63" s="29"/>
      <c r="AU63" s="17" t="s">
        <v>98</v>
      </c>
    </row>
    <row r="64" spans="2:47" s="8" customFormat="1" ht="24.95" customHeight="1">
      <c r="B64" s="103"/>
      <c r="D64" s="104" t="s">
        <v>99</v>
      </c>
      <c r="E64" s="105"/>
      <c r="F64" s="105"/>
      <c r="G64" s="105"/>
      <c r="H64" s="105"/>
      <c r="I64" s="105"/>
      <c r="J64" s="106">
        <f>J95</f>
        <v>116092.6</v>
      </c>
      <c r="L64" s="103"/>
    </row>
    <row r="65" spans="2:12" s="9" customFormat="1" ht="19.899999999999999" customHeight="1">
      <c r="B65" s="107"/>
      <c r="D65" s="108" t="s">
        <v>222</v>
      </c>
      <c r="E65" s="109"/>
      <c r="F65" s="109"/>
      <c r="G65" s="109"/>
      <c r="H65" s="109"/>
      <c r="I65" s="109"/>
      <c r="J65" s="110">
        <f>J96</f>
        <v>9783</v>
      </c>
      <c r="L65" s="107"/>
    </row>
    <row r="66" spans="2:12" s="9" customFormat="1" ht="19.899999999999999" customHeight="1">
      <c r="B66" s="107"/>
      <c r="D66" s="108" t="s">
        <v>223</v>
      </c>
      <c r="E66" s="109"/>
      <c r="F66" s="109"/>
      <c r="G66" s="109"/>
      <c r="H66" s="109"/>
      <c r="I66" s="109"/>
      <c r="J66" s="110">
        <f>J98</f>
        <v>12300</v>
      </c>
      <c r="L66" s="107"/>
    </row>
    <row r="67" spans="2:12" s="9" customFormat="1" ht="19.899999999999999" customHeight="1">
      <c r="B67" s="107"/>
      <c r="D67" s="108" t="s">
        <v>224</v>
      </c>
      <c r="E67" s="109"/>
      <c r="F67" s="109"/>
      <c r="G67" s="109"/>
      <c r="H67" s="109"/>
      <c r="I67" s="109"/>
      <c r="J67" s="110">
        <f>J100</f>
        <v>25235</v>
      </c>
      <c r="L67" s="107"/>
    </row>
    <row r="68" spans="2:12" s="9" customFormat="1" ht="19.899999999999999" customHeight="1">
      <c r="B68" s="107"/>
      <c r="D68" s="108" t="s">
        <v>225</v>
      </c>
      <c r="E68" s="109"/>
      <c r="F68" s="109"/>
      <c r="G68" s="109"/>
      <c r="H68" s="109"/>
      <c r="I68" s="109"/>
      <c r="J68" s="110">
        <f>J102</f>
        <v>28350</v>
      </c>
      <c r="L68" s="107"/>
    </row>
    <row r="69" spans="2:12" s="9" customFormat="1" ht="19.899999999999999" customHeight="1">
      <c r="B69" s="107"/>
      <c r="D69" s="108" t="s">
        <v>226</v>
      </c>
      <c r="E69" s="109"/>
      <c r="F69" s="109"/>
      <c r="G69" s="109"/>
      <c r="H69" s="109"/>
      <c r="I69" s="109"/>
      <c r="J69" s="110">
        <f>J112</f>
        <v>13214.599999999999</v>
      </c>
      <c r="L69" s="107"/>
    </row>
    <row r="70" spans="2:12" s="9" customFormat="1" ht="19.899999999999999" customHeight="1">
      <c r="B70" s="107"/>
      <c r="D70" s="108" t="s">
        <v>227</v>
      </c>
      <c r="E70" s="109"/>
      <c r="F70" s="109"/>
      <c r="G70" s="109"/>
      <c r="H70" s="109"/>
      <c r="I70" s="109"/>
      <c r="J70" s="110">
        <f>J118</f>
        <v>12556</v>
      </c>
      <c r="L70" s="107"/>
    </row>
    <row r="71" spans="2:12" s="9" customFormat="1" ht="19.899999999999999" customHeight="1">
      <c r="B71" s="107"/>
      <c r="D71" s="108" t="s">
        <v>228</v>
      </c>
      <c r="E71" s="109"/>
      <c r="F71" s="109"/>
      <c r="G71" s="109"/>
      <c r="H71" s="109"/>
      <c r="I71" s="109"/>
      <c r="J71" s="110">
        <f>J120</f>
        <v>5800</v>
      </c>
      <c r="L71" s="107"/>
    </row>
    <row r="72" spans="2:12" s="9" customFormat="1" ht="19.899999999999999" customHeight="1">
      <c r="B72" s="107"/>
      <c r="D72" s="108" t="s">
        <v>229</v>
      </c>
      <c r="E72" s="109"/>
      <c r="F72" s="109"/>
      <c r="G72" s="109"/>
      <c r="H72" s="109"/>
      <c r="I72" s="109"/>
      <c r="J72" s="110">
        <f>J122</f>
        <v>8854</v>
      </c>
      <c r="L72" s="107"/>
    </row>
    <row r="73" spans="2:12" s="1" customFormat="1" ht="21.75" customHeight="1">
      <c r="B73" s="29"/>
      <c r="L73" s="29"/>
    </row>
    <row r="74" spans="2:12" s="1" customFormat="1" ht="6.95" customHeight="1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29"/>
    </row>
    <row r="78" spans="2:12" s="1" customFormat="1" ht="6.95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29"/>
    </row>
    <row r="79" spans="2:12" s="1" customFormat="1" ht="24.95" customHeight="1">
      <c r="B79" s="29"/>
      <c r="C79" s="21" t="s">
        <v>106</v>
      </c>
      <c r="L79" s="29"/>
    </row>
    <row r="80" spans="2:12" s="1" customFormat="1" ht="6.95" customHeight="1">
      <c r="B80" s="29"/>
      <c r="L80" s="29"/>
    </row>
    <row r="81" spans="2:63" s="1" customFormat="1" ht="12" customHeight="1">
      <c r="B81" s="29"/>
      <c r="C81" s="26" t="s">
        <v>16</v>
      </c>
      <c r="L81" s="29"/>
    </row>
    <row r="82" spans="2:63" s="1" customFormat="1" ht="16.5" customHeight="1">
      <c r="B82" s="29"/>
      <c r="E82" s="285" t="str">
        <f>E7</f>
        <v>Stavební úpravy hasičské zbrojnice - změnový list č.1 k dotatku k SOD č.2</v>
      </c>
      <c r="F82" s="287"/>
      <c r="G82" s="287"/>
      <c r="H82" s="287"/>
      <c r="L82" s="29"/>
    </row>
    <row r="83" spans="2:63" ht="12" customHeight="1">
      <c r="B83" s="20"/>
      <c r="C83" s="26" t="s">
        <v>91</v>
      </c>
      <c r="L83" s="20"/>
    </row>
    <row r="84" spans="2:63" s="1" customFormat="1" ht="25.5" customHeight="1">
      <c r="B84" s="29"/>
      <c r="E84" s="285" t="s">
        <v>492</v>
      </c>
      <c r="F84" s="286"/>
      <c r="G84" s="286"/>
      <c r="H84" s="286"/>
      <c r="L84" s="29"/>
    </row>
    <row r="85" spans="2:63" s="1" customFormat="1" ht="12" customHeight="1">
      <c r="B85" s="29"/>
      <c r="C85" s="26" t="s">
        <v>92</v>
      </c>
      <c r="L85" s="29"/>
    </row>
    <row r="86" spans="2:63" s="1" customFormat="1" ht="16.5" customHeight="1">
      <c r="B86" s="29"/>
      <c r="E86" s="256" t="str">
        <f>E11</f>
        <v>02 - Ostatní změny</v>
      </c>
      <c r="F86" s="286"/>
      <c r="G86" s="286"/>
      <c r="H86" s="286"/>
      <c r="L86" s="29"/>
    </row>
    <row r="87" spans="2:63" s="1" customFormat="1" ht="6.95" customHeight="1">
      <c r="B87" s="29"/>
      <c r="L87" s="29"/>
    </row>
    <row r="88" spans="2:63" s="1" customFormat="1" ht="12" customHeight="1">
      <c r="B88" s="29"/>
      <c r="C88" s="26" t="s">
        <v>19</v>
      </c>
      <c r="F88" s="24" t="str">
        <f>F14</f>
        <v xml:space="preserve"> </v>
      </c>
      <c r="I88" s="26" t="s">
        <v>21</v>
      </c>
      <c r="J88" s="46" t="str">
        <f>IF(J14="","",J14)</f>
        <v>19. 6. 2019</v>
      </c>
      <c r="L88" s="29"/>
    </row>
    <row r="89" spans="2:63" s="1" customFormat="1" ht="6.95" customHeight="1">
      <c r="B89" s="29"/>
      <c r="L89" s="29"/>
    </row>
    <row r="90" spans="2:63" s="1" customFormat="1" ht="15.2" customHeight="1">
      <c r="B90" s="29"/>
      <c r="C90" s="26" t="s">
        <v>23</v>
      </c>
      <c r="F90" s="24" t="str">
        <f>E17</f>
        <v>Obec Velké Kunětice</v>
      </c>
      <c r="I90" s="26" t="s">
        <v>33</v>
      </c>
      <c r="J90" s="27" t="str">
        <f>E23</f>
        <v xml:space="preserve"> </v>
      </c>
      <c r="L90" s="29"/>
    </row>
    <row r="91" spans="2:63" s="1" customFormat="1" ht="15.2" customHeight="1">
      <c r="B91" s="29"/>
      <c r="C91" s="26" t="s">
        <v>29</v>
      </c>
      <c r="F91" s="24" t="str">
        <f>IF(E20="","",E20)</f>
        <v>Stavitelství Knotek s.r.o., Velké Kunětice 146, 790 52</v>
      </c>
      <c r="I91" s="26" t="s">
        <v>36</v>
      </c>
      <c r="J91" s="27" t="str">
        <f>E26</f>
        <v xml:space="preserve"> </v>
      </c>
      <c r="L91" s="29"/>
    </row>
    <row r="92" spans="2:63" s="1" customFormat="1" ht="10.35" customHeight="1">
      <c r="B92" s="29"/>
      <c r="L92" s="29"/>
    </row>
    <row r="93" spans="2:63" s="10" customFormat="1" ht="29.25" customHeight="1">
      <c r="B93" s="111"/>
      <c r="C93" s="112" t="s">
        <v>107</v>
      </c>
      <c r="D93" s="113" t="s">
        <v>58</v>
      </c>
      <c r="E93" s="113" t="s">
        <v>54</v>
      </c>
      <c r="F93" s="113" t="s">
        <v>55</v>
      </c>
      <c r="G93" s="113" t="s">
        <v>108</v>
      </c>
      <c r="H93" s="113" t="s">
        <v>109</v>
      </c>
      <c r="I93" s="113" t="s">
        <v>110</v>
      </c>
      <c r="J93" s="113" t="s">
        <v>97</v>
      </c>
      <c r="K93" s="114" t="s">
        <v>111</v>
      </c>
      <c r="L93" s="111"/>
      <c r="M93" s="53" t="s">
        <v>3</v>
      </c>
      <c r="N93" s="54" t="s">
        <v>43</v>
      </c>
      <c r="O93" s="54" t="s">
        <v>112</v>
      </c>
      <c r="P93" s="54" t="s">
        <v>113</v>
      </c>
      <c r="Q93" s="54" t="s">
        <v>114</v>
      </c>
      <c r="R93" s="54" t="s">
        <v>115</v>
      </c>
      <c r="S93" s="54" t="s">
        <v>116</v>
      </c>
      <c r="T93" s="55" t="s">
        <v>117</v>
      </c>
    </row>
    <row r="94" spans="2:63" s="1" customFormat="1" ht="22.9" customHeight="1">
      <c r="B94" s="29"/>
      <c r="C94" s="58" t="s">
        <v>118</v>
      </c>
      <c r="J94" s="115">
        <f>BK94</f>
        <v>116092.6</v>
      </c>
      <c r="L94" s="29"/>
      <c r="M94" s="56"/>
      <c r="N94" s="47"/>
      <c r="O94" s="47"/>
      <c r="P94" s="116">
        <f>P95</f>
        <v>0</v>
      </c>
      <c r="Q94" s="47"/>
      <c r="R94" s="116">
        <f>R95</f>
        <v>0</v>
      </c>
      <c r="S94" s="47"/>
      <c r="T94" s="117">
        <f>T95</f>
        <v>0</v>
      </c>
      <c r="AT94" s="17" t="s">
        <v>72</v>
      </c>
      <c r="AU94" s="17" t="s">
        <v>98</v>
      </c>
      <c r="BK94" s="118">
        <f>BK95</f>
        <v>116092.6</v>
      </c>
    </row>
    <row r="95" spans="2:63" s="11" customFormat="1" ht="25.9" customHeight="1">
      <c r="B95" s="119"/>
      <c r="D95" s="120" t="s">
        <v>72</v>
      </c>
      <c r="E95" s="121" t="s">
        <v>119</v>
      </c>
      <c r="F95" s="121" t="s">
        <v>120</v>
      </c>
      <c r="J95" s="122">
        <f>BK95</f>
        <v>116092.6</v>
      </c>
      <c r="L95" s="119"/>
      <c r="M95" s="123"/>
      <c r="N95" s="124"/>
      <c r="O95" s="124"/>
      <c r="P95" s="125">
        <f>P96+P98+P100+P102+P112+P118+P120+P122</f>
        <v>0</v>
      </c>
      <c r="Q95" s="124"/>
      <c r="R95" s="125">
        <f>R96+R98+R100+R102+R112+R118+R120+R122</f>
        <v>0</v>
      </c>
      <c r="S95" s="124"/>
      <c r="T95" s="126">
        <f>T96+T98+T100+T102+T112+T118+T120+T122</f>
        <v>0</v>
      </c>
      <c r="AR95" s="120" t="s">
        <v>79</v>
      </c>
      <c r="AT95" s="127" t="s">
        <v>72</v>
      </c>
      <c r="AU95" s="127" t="s">
        <v>73</v>
      </c>
      <c r="AY95" s="120" t="s">
        <v>121</v>
      </c>
      <c r="BK95" s="128">
        <f>BK96+BK98+BK100+BK102+BK112+BK118+BK120+BK122</f>
        <v>116092.6</v>
      </c>
    </row>
    <row r="96" spans="2:63" s="11" customFormat="1" ht="22.9" customHeight="1">
      <c r="B96" s="119"/>
      <c r="D96" s="120" t="s">
        <v>72</v>
      </c>
      <c r="E96" s="129" t="s">
        <v>230</v>
      </c>
      <c r="F96" s="129" t="s">
        <v>231</v>
      </c>
      <c r="J96" s="130">
        <f>BK96</f>
        <v>9783</v>
      </c>
      <c r="L96" s="119"/>
      <c r="M96" s="123"/>
      <c r="N96" s="124"/>
      <c r="O96" s="124"/>
      <c r="P96" s="125">
        <f>P97</f>
        <v>0</v>
      </c>
      <c r="Q96" s="124"/>
      <c r="R96" s="125">
        <f>R97</f>
        <v>0</v>
      </c>
      <c r="S96" s="124"/>
      <c r="T96" s="126">
        <f>T97</f>
        <v>0</v>
      </c>
      <c r="AR96" s="120" t="s">
        <v>79</v>
      </c>
      <c r="AT96" s="127" t="s">
        <v>72</v>
      </c>
      <c r="AU96" s="127" t="s">
        <v>79</v>
      </c>
      <c r="AY96" s="120" t="s">
        <v>121</v>
      </c>
      <c r="BK96" s="128">
        <f>BK97</f>
        <v>9783</v>
      </c>
    </row>
    <row r="97" spans="2:65" s="1" customFormat="1" ht="24" customHeight="1">
      <c r="B97" s="131"/>
      <c r="C97" s="132" t="s">
        <v>79</v>
      </c>
      <c r="D97" s="132" t="s">
        <v>123</v>
      </c>
      <c r="E97" s="133" t="s">
        <v>232</v>
      </c>
      <c r="F97" s="134" t="s">
        <v>233</v>
      </c>
      <c r="G97" s="135" t="s">
        <v>234</v>
      </c>
      <c r="H97" s="136">
        <v>1</v>
      </c>
      <c r="I97" s="137">
        <v>9783</v>
      </c>
      <c r="J97" s="138">
        <f>ROUND(I97*H97,2)</f>
        <v>9783</v>
      </c>
      <c r="K97" s="134" t="s">
        <v>3</v>
      </c>
      <c r="L97" s="29"/>
      <c r="M97" s="139" t="s">
        <v>3</v>
      </c>
      <c r="N97" s="140" t="s">
        <v>44</v>
      </c>
      <c r="O97" s="141">
        <v>0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128</v>
      </c>
      <c r="AT97" s="143" t="s">
        <v>123</v>
      </c>
      <c r="AU97" s="143" t="s">
        <v>81</v>
      </c>
      <c r="AY97" s="17" t="s">
        <v>121</v>
      </c>
      <c r="BE97" s="144">
        <f>IF(N97="základní",J97,0)</f>
        <v>9783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7" t="s">
        <v>79</v>
      </c>
      <c r="BK97" s="144">
        <f>ROUND(I97*H97,2)</f>
        <v>9783</v>
      </c>
      <c r="BL97" s="17" t="s">
        <v>128</v>
      </c>
      <c r="BM97" s="143" t="s">
        <v>235</v>
      </c>
    </row>
    <row r="98" spans="2:65" s="11" customFormat="1" ht="22.9" customHeight="1">
      <c r="B98" s="119"/>
      <c r="D98" s="120" t="s">
        <v>72</v>
      </c>
      <c r="E98" s="129" t="s">
        <v>236</v>
      </c>
      <c r="F98" s="129" t="s">
        <v>237</v>
      </c>
      <c r="J98" s="130">
        <f>BK98</f>
        <v>12300</v>
      </c>
      <c r="L98" s="119"/>
      <c r="M98" s="123"/>
      <c r="N98" s="124"/>
      <c r="O98" s="124"/>
      <c r="P98" s="125">
        <f>P99</f>
        <v>0</v>
      </c>
      <c r="Q98" s="124"/>
      <c r="R98" s="125">
        <f>R99</f>
        <v>0</v>
      </c>
      <c r="S98" s="124"/>
      <c r="T98" s="126">
        <f>T99</f>
        <v>0</v>
      </c>
      <c r="AR98" s="120" t="s">
        <v>79</v>
      </c>
      <c r="AT98" s="127" t="s">
        <v>72</v>
      </c>
      <c r="AU98" s="127" t="s">
        <v>79</v>
      </c>
      <c r="AY98" s="120" t="s">
        <v>121</v>
      </c>
      <c r="BK98" s="128">
        <f>BK99</f>
        <v>12300</v>
      </c>
    </row>
    <row r="99" spans="2:65" s="1" customFormat="1" ht="16.5" customHeight="1">
      <c r="B99" s="131"/>
      <c r="C99" s="132" t="s">
        <v>81</v>
      </c>
      <c r="D99" s="132" t="s">
        <v>123</v>
      </c>
      <c r="E99" s="133" t="s">
        <v>238</v>
      </c>
      <c r="F99" s="134" t="s">
        <v>237</v>
      </c>
      <c r="G99" s="135" t="s">
        <v>239</v>
      </c>
      <c r="H99" s="136">
        <v>1</v>
      </c>
      <c r="I99" s="137">
        <v>12300</v>
      </c>
      <c r="J99" s="138">
        <f>ROUND(I99*H99,2)</f>
        <v>12300</v>
      </c>
      <c r="K99" s="134" t="s">
        <v>3</v>
      </c>
      <c r="L99" s="29"/>
      <c r="M99" s="139" t="s">
        <v>3</v>
      </c>
      <c r="N99" s="140" t="s">
        <v>44</v>
      </c>
      <c r="O99" s="141">
        <v>0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128</v>
      </c>
      <c r="AT99" s="143" t="s">
        <v>123</v>
      </c>
      <c r="AU99" s="143" t="s">
        <v>81</v>
      </c>
      <c r="AY99" s="17" t="s">
        <v>121</v>
      </c>
      <c r="BE99" s="144">
        <f>IF(N99="základní",J99,0)</f>
        <v>12300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7" t="s">
        <v>79</v>
      </c>
      <c r="BK99" s="144">
        <f>ROUND(I99*H99,2)</f>
        <v>12300</v>
      </c>
      <c r="BL99" s="17" t="s">
        <v>128</v>
      </c>
      <c r="BM99" s="143" t="s">
        <v>240</v>
      </c>
    </row>
    <row r="100" spans="2:65" s="11" customFormat="1" ht="22.9" customHeight="1">
      <c r="B100" s="119"/>
      <c r="D100" s="120" t="s">
        <v>72</v>
      </c>
      <c r="E100" s="129" t="s">
        <v>241</v>
      </c>
      <c r="F100" s="129" t="s">
        <v>242</v>
      </c>
      <c r="J100" s="130">
        <f>BK100</f>
        <v>25235</v>
      </c>
      <c r="L100" s="119"/>
      <c r="M100" s="123"/>
      <c r="N100" s="124"/>
      <c r="O100" s="124"/>
      <c r="P100" s="125">
        <f>P101</f>
        <v>0</v>
      </c>
      <c r="Q100" s="124"/>
      <c r="R100" s="125">
        <f>R101</f>
        <v>0</v>
      </c>
      <c r="S100" s="124"/>
      <c r="T100" s="126">
        <f>T101</f>
        <v>0</v>
      </c>
      <c r="AR100" s="120" t="s">
        <v>79</v>
      </c>
      <c r="AT100" s="127" t="s">
        <v>72</v>
      </c>
      <c r="AU100" s="127" t="s">
        <v>79</v>
      </c>
      <c r="AY100" s="120" t="s">
        <v>121</v>
      </c>
      <c r="BK100" s="128">
        <f>BK101</f>
        <v>25235</v>
      </c>
    </row>
    <row r="101" spans="2:65" s="1" customFormat="1" ht="16.5" customHeight="1">
      <c r="B101" s="131"/>
      <c r="C101" s="132" t="s">
        <v>137</v>
      </c>
      <c r="D101" s="132" t="s">
        <v>123</v>
      </c>
      <c r="E101" s="133" t="s">
        <v>243</v>
      </c>
      <c r="F101" s="134" t="s">
        <v>242</v>
      </c>
      <c r="G101" s="135" t="s">
        <v>239</v>
      </c>
      <c r="H101" s="136">
        <v>1</v>
      </c>
      <c r="I101" s="137">
        <v>25235</v>
      </c>
      <c r="J101" s="138">
        <f>ROUND(I101*H101,2)</f>
        <v>25235</v>
      </c>
      <c r="K101" s="134" t="s">
        <v>3</v>
      </c>
      <c r="L101" s="29"/>
      <c r="M101" s="139" t="s">
        <v>3</v>
      </c>
      <c r="N101" s="140" t="s">
        <v>44</v>
      </c>
      <c r="O101" s="141">
        <v>0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128</v>
      </c>
      <c r="AT101" s="143" t="s">
        <v>123</v>
      </c>
      <c r="AU101" s="143" t="s">
        <v>81</v>
      </c>
      <c r="AY101" s="17" t="s">
        <v>121</v>
      </c>
      <c r="BE101" s="144">
        <f>IF(N101="základní",J101,0)</f>
        <v>25235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7" t="s">
        <v>79</v>
      </c>
      <c r="BK101" s="144">
        <f>ROUND(I101*H101,2)</f>
        <v>25235</v>
      </c>
      <c r="BL101" s="17" t="s">
        <v>128</v>
      </c>
      <c r="BM101" s="143" t="s">
        <v>244</v>
      </c>
    </row>
    <row r="102" spans="2:65" s="11" customFormat="1" ht="22.9" customHeight="1">
      <c r="B102" s="119"/>
      <c r="D102" s="120" t="s">
        <v>72</v>
      </c>
      <c r="E102" s="129" t="s">
        <v>245</v>
      </c>
      <c r="F102" s="129" t="s">
        <v>246</v>
      </c>
      <c r="J102" s="130">
        <f>BK102</f>
        <v>28350</v>
      </c>
      <c r="L102" s="119"/>
      <c r="M102" s="123"/>
      <c r="N102" s="124"/>
      <c r="O102" s="124"/>
      <c r="P102" s="125">
        <f>SUM(P103:P111)</f>
        <v>0</v>
      </c>
      <c r="Q102" s="124"/>
      <c r="R102" s="125">
        <f>SUM(R103:R111)</f>
        <v>0</v>
      </c>
      <c r="S102" s="124"/>
      <c r="T102" s="126">
        <f>SUM(T103:T111)</f>
        <v>0</v>
      </c>
      <c r="AR102" s="120" t="s">
        <v>79</v>
      </c>
      <c r="AT102" s="127" t="s">
        <v>72</v>
      </c>
      <c r="AU102" s="127" t="s">
        <v>79</v>
      </c>
      <c r="AY102" s="120" t="s">
        <v>121</v>
      </c>
      <c r="BK102" s="128">
        <f>SUM(BK103:BK111)</f>
        <v>28350</v>
      </c>
    </row>
    <row r="103" spans="2:65" s="1" customFormat="1" ht="16.5" customHeight="1">
      <c r="B103" s="131"/>
      <c r="C103" s="132" t="s">
        <v>128</v>
      </c>
      <c r="D103" s="132" t="s">
        <v>123</v>
      </c>
      <c r="E103" s="133" t="s">
        <v>247</v>
      </c>
      <c r="F103" s="134" t="s">
        <v>248</v>
      </c>
      <c r="G103" s="135" t="s">
        <v>239</v>
      </c>
      <c r="H103" s="136">
        <v>1</v>
      </c>
      <c r="I103" s="137">
        <v>10140</v>
      </c>
      <c r="J103" s="138">
        <f t="shared" ref="J103:J111" si="0">ROUND(I103*H103,2)</f>
        <v>10140</v>
      </c>
      <c r="K103" s="134" t="s">
        <v>3</v>
      </c>
      <c r="L103" s="29"/>
      <c r="M103" s="139" t="s">
        <v>3</v>
      </c>
      <c r="N103" s="140" t="s">
        <v>44</v>
      </c>
      <c r="O103" s="141">
        <v>0</v>
      </c>
      <c r="P103" s="141">
        <f t="shared" ref="P103:P111" si="1">O103*H103</f>
        <v>0</v>
      </c>
      <c r="Q103" s="141">
        <v>0</v>
      </c>
      <c r="R103" s="141">
        <f t="shared" ref="R103:R111" si="2">Q103*H103</f>
        <v>0</v>
      </c>
      <c r="S103" s="141">
        <v>0</v>
      </c>
      <c r="T103" s="142">
        <f t="shared" ref="T103:T111" si="3">S103*H103</f>
        <v>0</v>
      </c>
      <c r="AR103" s="143" t="s">
        <v>128</v>
      </c>
      <c r="AT103" s="143" t="s">
        <v>123</v>
      </c>
      <c r="AU103" s="143" t="s">
        <v>81</v>
      </c>
      <c r="AY103" s="17" t="s">
        <v>121</v>
      </c>
      <c r="BE103" s="144">
        <f t="shared" ref="BE103:BE111" si="4">IF(N103="základní",J103,0)</f>
        <v>10140</v>
      </c>
      <c r="BF103" s="144">
        <f t="shared" ref="BF103:BF111" si="5">IF(N103="snížená",J103,0)</f>
        <v>0</v>
      </c>
      <c r="BG103" s="144">
        <f t="shared" ref="BG103:BG111" si="6">IF(N103="zákl. přenesená",J103,0)</f>
        <v>0</v>
      </c>
      <c r="BH103" s="144">
        <f t="shared" ref="BH103:BH111" si="7">IF(N103="sníž. přenesená",J103,0)</f>
        <v>0</v>
      </c>
      <c r="BI103" s="144">
        <f t="shared" ref="BI103:BI111" si="8">IF(N103="nulová",J103,0)</f>
        <v>0</v>
      </c>
      <c r="BJ103" s="17" t="s">
        <v>79</v>
      </c>
      <c r="BK103" s="144">
        <f t="shared" ref="BK103:BK111" si="9">ROUND(I103*H103,2)</f>
        <v>10140</v>
      </c>
      <c r="BL103" s="17" t="s">
        <v>128</v>
      </c>
      <c r="BM103" s="143" t="s">
        <v>249</v>
      </c>
    </row>
    <row r="104" spans="2:65" s="1" customFormat="1" ht="16.5" customHeight="1">
      <c r="B104" s="131"/>
      <c r="C104" s="132" t="s">
        <v>147</v>
      </c>
      <c r="D104" s="132" t="s">
        <v>123</v>
      </c>
      <c r="E104" s="133" t="s">
        <v>250</v>
      </c>
      <c r="F104" s="134" t="s">
        <v>251</v>
      </c>
      <c r="G104" s="135" t="s">
        <v>239</v>
      </c>
      <c r="H104" s="136">
        <v>3</v>
      </c>
      <c r="I104" s="137">
        <v>780</v>
      </c>
      <c r="J104" s="138">
        <f t="shared" si="0"/>
        <v>2340</v>
      </c>
      <c r="K104" s="134" t="s">
        <v>3</v>
      </c>
      <c r="L104" s="29"/>
      <c r="M104" s="139" t="s">
        <v>3</v>
      </c>
      <c r="N104" s="140" t="s">
        <v>44</v>
      </c>
      <c r="O104" s="141">
        <v>0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128</v>
      </c>
      <c r="AT104" s="143" t="s">
        <v>123</v>
      </c>
      <c r="AU104" s="143" t="s">
        <v>81</v>
      </c>
      <c r="AY104" s="17" t="s">
        <v>121</v>
      </c>
      <c r="BE104" s="144">
        <f t="shared" si="4"/>
        <v>2340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7" t="s">
        <v>79</v>
      </c>
      <c r="BK104" s="144">
        <f t="shared" si="9"/>
        <v>2340</v>
      </c>
      <c r="BL104" s="17" t="s">
        <v>128</v>
      </c>
      <c r="BM104" s="143" t="s">
        <v>252</v>
      </c>
    </row>
    <row r="105" spans="2:65" s="1" customFormat="1" ht="16.5" customHeight="1">
      <c r="B105" s="131"/>
      <c r="C105" s="132" t="s">
        <v>152</v>
      </c>
      <c r="D105" s="132" t="s">
        <v>123</v>
      </c>
      <c r="E105" s="133" t="s">
        <v>253</v>
      </c>
      <c r="F105" s="134" t="s">
        <v>254</v>
      </c>
      <c r="G105" s="135" t="s">
        <v>239</v>
      </c>
      <c r="H105" s="136">
        <v>1</v>
      </c>
      <c r="I105" s="137">
        <v>1950</v>
      </c>
      <c r="J105" s="138">
        <f t="shared" si="0"/>
        <v>1950</v>
      </c>
      <c r="K105" s="134" t="s">
        <v>3</v>
      </c>
      <c r="L105" s="29"/>
      <c r="M105" s="139" t="s">
        <v>3</v>
      </c>
      <c r="N105" s="140" t="s">
        <v>44</v>
      </c>
      <c r="O105" s="141">
        <v>0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128</v>
      </c>
      <c r="AT105" s="143" t="s">
        <v>123</v>
      </c>
      <c r="AU105" s="143" t="s">
        <v>81</v>
      </c>
      <c r="AY105" s="17" t="s">
        <v>121</v>
      </c>
      <c r="BE105" s="144">
        <f t="shared" si="4"/>
        <v>1950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7" t="s">
        <v>79</v>
      </c>
      <c r="BK105" s="144">
        <f t="shared" si="9"/>
        <v>1950</v>
      </c>
      <c r="BL105" s="17" t="s">
        <v>128</v>
      </c>
      <c r="BM105" s="143" t="s">
        <v>255</v>
      </c>
    </row>
    <row r="106" spans="2:65" s="1" customFormat="1" ht="16.5" customHeight="1">
      <c r="B106" s="131"/>
      <c r="C106" s="132" t="s">
        <v>158</v>
      </c>
      <c r="D106" s="132" t="s">
        <v>123</v>
      </c>
      <c r="E106" s="133" t="s">
        <v>256</v>
      </c>
      <c r="F106" s="134" t="s">
        <v>257</v>
      </c>
      <c r="G106" s="135" t="s">
        <v>239</v>
      </c>
      <c r="H106" s="136">
        <v>1</v>
      </c>
      <c r="I106" s="137">
        <v>360</v>
      </c>
      <c r="J106" s="138">
        <f t="shared" si="0"/>
        <v>360</v>
      </c>
      <c r="K106" s="134" t="s">
        <v>3</v>
      </c>
      <c r="L106" s="29"/>
      <c r="M106" s="139" t="s">
        <v>3</v>
      </c>
      <c r="N106" s="140" t="s">
        <v>44</v>
      </c>
      <c r="O106" s="141">
        <v>0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128</v>
      </c>
      <c r="AT106" s="143" t="s">
        <v>123</v>
      </c>
      <c r="AU106" s="143" t="s">
        <v>81</v>
      </c>
      <c r="AY106" s="17" t="s">
        <v>121</v>
      </c>
      <c r="BE106" s="144">
        <f t="shared" si="4"/>
        <v>360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7" t="s">
        <v>79</v>
      </c>
      <c r="BK106" s="144">
        <f t="shared" si="9"/>
        <v>360</v>
      </c>
      <c r="BL106" s="17" t="s">
        <v>128</v>
      </c>
      <c r="BM106" s="143" t="s">
        <v>258</v>
      </c>
    </row>
    <row r="107" spans="2:65" s="1" customFormat="1" ht="16.5" customHeight="1">
      <c r="B107" s="131"/>
      <c r="C107" s="132" t="s">
        <v>162</v>
      </c>
      <c r="D107" s="132" t="s">
        <v>123</v>
      </c>
      <c r="E107" s="133" t="s">
        <v>259</v>
      </c>
      <c r="F107" s="134" t="s">
        <v>260</v>
      </c>
      <c r="G107" s="135" t="s">
        <v>239</v>
      </c>
      <c r="H107" s="136">
        <v>1</v>
      </c>
      <c r="I107" s="137">
        <v>1885</v>
      </c>
      <c r="J107" s="138">
        <f t="shared" si="0"/>
        <v>1885</v>
      </c>
      <c r="K107" s="134" t="s">
        <v>3</v>
      </c>
      <c r="L107" s="29"/>
      <c r="M107" s="139" t="s">
        <v>3</v>
      </c>
      <c r="N107" s="140" t="s">
        <v>44</v>
      </c>
      <c r="O107" s="141">
        <v>0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128</v>
      </c>
      <c r="AT107" s="143" t="s">
        <v>123</v>
      </c>
      <c r="AU107" s="143" t="s">
        <v>81</v>
      </c>
      <c r="AY107" s="17" t="s">
        <v>121</v>
      </c>
      <c r="BE107" s="144">
        <f t="shared" si="4"/>
        <v>1885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7" t="s">
        <v>79</v>
      </c>
      <c r="BK107" s="144">
        <f t="shared" si="9"/>
        <v>1885</v>
      </c>
      <c r="BL107" s="17" t="s">
        <v>128</v>
      </c>
      <c r="BM107" s="143" t="s">
        <v>261</v>
      </c>
    </row>
    <row r="108" spans="2:65" s="1" customFormat="1" ht="16.5" customHeight="1">
      <c r="B108" s="131"/>
      <c r="C108" s="132" t="s">
        <v>167</v>
      </c>
      <c r="D108" s="132" t="s">
        <v>123</v>
      </c>
      <c r="E108" s="133" t="s">
        <v>262</v>
      </c>
      <c r="F108" s="134" t="s">
        <v>263</v>
      </c>
      <c r="G108" s="135" t="s">
        <v>239</v>
      </c>
      <c r="H108" s="136">
        <v>1</v>
      </c>
      <c r="I108" s="137">
        <v>845</v>
      </c>
      <c r="J108" s="138">
        <f t="shared" si="0"/>
        <v>845</v>
      </c>
      <c r="K108" s="134" t="s">
        <v>3</v>
      </c>
      <c r="L108" s="29"/>
      <c r="M108" s="139" t="s">
        <v>3</v>
      </c>
      <c r="N108" s="140" t="s">
        <v>44</v>
      </c>
      <c r="O108" s="141">
        <v>0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128</v>
      </c>
      <c r="AT108" s="143" t="s">
        <v>123</v>
      </c>
      <c r="AU108" s="143" t="s">
        <v>81</v>
      </c>
      <c r="AY108" s="17" t="s">
        <v>121</v>
      </c>
      <c r="BE108" s="144">
        <f t="shared" si="4"/>
        <v>845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7" t="s">
        <v>79</v>
      </c>
      <c r="BK108" s="144">
        <f t="shared" si="9"/>
        <v>845</v>
      </c>
      <c r="BL108" s="17" t="s">
        <v>128</v>
      </c>
      <c r="BM108" s="143" t="s">
        <v>264</v>
      </c>
    </row>
    <row r="109" spans="2:65" s="1" customFormat="1" ht="16.5" customHeight="1">
      <c r="B109" s="131"/>
      <c r="C109" s="132" t="s">
        <v>174</v>
      </c>
      <c r="D109" s="132" t="s">
        <v>123</v>
      </c>
      <c r="E109" s="133" t="s">
        <v>265</v>
      </c>
      <c r="F109" s="134" t="s">
        <v>266</v>
      </c>
      <c r="G109" s="135" t="s">
        <v>239</v>
      </c>
      <c r="H109" s="136">
        <v>1</v>
      </c>
      <c r="I109" s="137">
        <v>2850</v>
      </c>
      <c r="J109" s="138">
        <f t="shared" si="0"/>
        <v>2850</v>
      </c>
      <c r="K109" s="134" t="s">
        <v>3</v>
      </c>
      <c r="L109" s="29"/>
      <c r="M109" s="139" t="s">
        <v>3</v>
      </c>
      <c r="N109" s="140" t="s">
        <v>44</v>
      </c>
      <c r="O109" s="141">
        <v>0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128</v>
      </c>
      <c r="AT109" s="143" t="s">
        <v>123</v>
      </c>
      <c r="AU109" s="143" t="s">
        <v>81</v>
      </c>
      <c r="AY109" s="17" t="s">
        <v>121</v>
      </c>
      <c r="BE109" s="144">
        <f t="shared" si="4"/>
        <v>2850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7" t="s">
        <v>79</v>
      </c>
      <c r="BK109" s="144">
        <f t="shared" si="9"/>
        <v>2850</v>
      </c>
      <c r="BL109" s="17" t="s">
        <v>128</v>
      </c>
      <c r="BM109" s="143" t="s">
        <v>267</v>
      </c>
    </row>
    <row r="110" spans="2:65" s="1" customFormat="1" ht="16.5" customHeight="1">
      <c r="B110" s="131"/>
      <c r="C110" s="132" t="s">
        <v>180</v>
      </c>
      <c r="D110" s="132" t="s">
        <v>123</v>
      </c>
      <c r="E110" s="133" t="s">
        <v>268</v>
      </c>
      <c r="F110" s="134" t="s">
        <v>269</v>
      </c>
      <c r="G110" s="135" t="s">
        <v>239</v>
      </c>
      <c r="H110" s="136">
        <v>1</v>
      </c>
      <c r="I110" s="137">
        <v>6480</v>
      </c>
      <c r="J110" s="138">
        <f t="shared" si="0"/>
        <v>6480</v>
      </c>
      <c r="K110" s="134" t="s">
        <v>3</v>
      </c>
      <c r="L110" s="29"/>
      <c r="M110" s="139" t="s">
        <v>3</v>
      </c>
      <c r="N110" s="140" t="s">
        <v>44</v>
      </c>
      <c r="O110" s="141">
        <v>0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128</v>
      </c>
      <c r="AT110" s="143" t="s">
        <v>123</v>
      </c>
      <c r="AU110" s="143" t="s">
        <v>81</v>
      </c>
      <c r="AY110" s="17" t="s">
        <v>121</v>
      </c>
      <c r="BE110" s="144">
        <f t="shared" si="4"/>
        <v>6480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7" t="s">
        <v>79</v>
      </c>
      <c r="BK110" s="144">
        <f t="shared" si="9"/>
        <v>6480</v>
      </c>
      <c r="BL110" s="17" t="s">
        <v>128</v>
      </c>
      <c r="BM110" s="143" t="s">
        <v>270</v>
      </c>
    </row>
    <row r="111" spans="2:65" s="1" customFormat="1" ht="16.5" customHeight="1">
      <c r="B111" s="131"/>
      <c r="C111" s="132" t="s">
        <v>184</v>
      </c>
      <c r="D111" s="132" t="s">
        <v>123</v>
      </c>
      <c r="E111" s="133" t="s">
        <v>271</v>
      </c>
      <c r="F111" s="134" t="s">
        <v>272</v>
      </c>
      <c r="G111" s="135" t="s">
        <v>239</v>
      </c>
      <c r="H111" s="136">
        <v>1</v>
      </c>
      <c r="I111" s="137">
        <v>1500</v>
      </c>
      <c r="J111" s="138">
        <f t="shared" si="0"/>
        <v>1500</v>
      </c>
      <c r="K111" s="134" t="s">
        <v>3</v>
      </c>
      <c r="L111" s="29"/>
      <c r="M111" s="139" t="s">
        <v>3</v>
      </c>
      <c r="N111" s="140" t="s">
        <v>44</v>
      </c>
      <c r="O111" s="141">
        <v>0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128</v>
      </c>
      <c r="AT111" s="143" t="s">
        <v>123</v>
      </c>
      <c r="AU111" s="143" t="s">
        <v>81</v>
      </c>
      <c r="AY111" s="17" t="s">
        <v>121</v>
      </c>
      <c r="BE111" s="144">
        <f t="shared" si="4"/>
        <v>1500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7" t="s">
        <v>79</v>
      </c>
      <c r="BK111" s="144">
        <f t="shared" si="9"/>
        <v>1500</v>
      </c>
      <c r="BL111" s="17" t="s">
        <v>128</v>
      </c>
      <c r="BM111" s="143" t="s">
        <v>273</v>
      </c>
    </row>
    <row r="112" spans="2:65" s="11" customFormat="1" ht="22.9" customHeight="1">
      <c r="B112" s="119"/>
      <c r="D112" s="120" t="s">
        <v>72</v>
      </c>
      <c r="E112" s="129" t="s">
        <v>274</v>
      </c>
      <c r="F112" s="129" t="s">
        <v>275</v>
      </c>
      <c r="J112" s="130">
        <f>BK112</f>
        <v>13214.599999999999</v>
      </c>
      <c r="L112" s="119"/>
      <c r="M112" s="123"/>
      <c r="N112" s="124"/>
      <c r="O112" s="124"/>
      <c r="P112" s="125">
        <f>SUM(P113:P117)</f>
        <v>0</v>
      </c>
      <c r="Q112" s="124"/>
      <c r="R112" s="125">
        <f>SUM(R113:R117)</f>
        <v>0</v>
      </c>
      <c r="S112" s="124"/>
      <c r="T112" s="126">
        <f>SUM(T113:T117)</f>
        <v>0</v>
      </c>
      <c r="AR112" s="120" t="s">
        <v>79</v>
      </c>
      <c r="AT112" s="127" t="s">
        <v>72</v>
      </c>
      <c r="AU112" s="127" t="s">
        <v>79</v>
      </c>
      <c r="AY112" s="120" t="s">
        <v>121</v>
      </c>
      <c r="BK112" s="128">
        <f>SUM(BK113:BK117)</f>
        <v>13214.599999999999</v>
      </c>
    </row>
    <row r="113" spans="2:65" s="1" customFormat="1" ht="16.5" customHeight="1">
      <c r="B113" s="131"/>
      <c r="C113" s="132" t="s">
        <v>189</v>
      </c>
      <c r="D113" s="132" t="s">
        <v>123</v>
      </c>
      <c r="E113" s="133" t="s">
        <v>276</v>
      </c>
      <c r="F113" s="134" t="s">
        <v>277</v>
      </c>
      <c r="G113" s="135" t="s">
        <v>239</v>
      </c>
      <c r="H113" s="136">
        <v>12</v>
      </c>
      <c r="I113" s="137">
        <v>1755</v>
      </c>
      <c r="J113" s="138">
        <f>ROUND(I113*H113,2)</f>
        <v>21060</v>
      </c>
      <c r="K113" s="134" t="s">
        <v>3</v>
      </c>
      <c r="L113" s="29"/>
      <c r="M113" s="139" t="s">
        <v>3</v>
      </c>
      <c r="N113" s="140" t="s">
        <v>44</v>
      </c>
      <c r="O113" s="141">
        <v>0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128</v>
      </c>
      <c r="AT113" s="143" t="s">
        <v>123</v>
      </c>
      <c r="AU113" s="143" t="s">
        <v>81</v>
      </c>
      <c r="AY113" s="17" t="s">
        <v>121</v>
      </c>
      <c r="BE113" s="144">
        <f>IF(N113="základní",J113,0)</f>
        <v>21060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79</v>
      </c>
      <c r="BK113" s="144">
        <f>ROUND(I113*H113,2)</f>
        <v>21060</v>
      </c>
      <c r="BL113" s="17" t="s">
        <v>128</v>
      </c>
      <c r="BM113" s="143" t="s">
        <v>278</v>
      </c>
    </row>
    <row r="114" spans="2:65" s="1" customFormat="1" ht="16.5" customHeight="1">
      <c r="B114" s="131"/>
      <c r="C114" s="132" t="s">
        <v>196</v>
      </c>
      <c r="D114" s="132" t="s">
        <v>123</v>
      </c>
      <c r="E114" s="133" t="s">
        <v>279</v>
      </c>
      <c r="F114" s="134" t="s">
        <v>280</v>
      </c>
      <c r="G114" s="135" t="s">
        <v>239</v>
      </c>
      <c r="H114" s="136">
        <v>8</v>
      </c>
      <c r="I114" s="137">
        <v>1157</v>
      </c>
      <c r="J114" s="138">
        <f>ROUND(I114*H114,2)</f>
        <v>9256</v>
      </c>
      <c r="K114" s="134" t="s">
        <v>3</v>
      </c>
      <c r="L114" s="29"/>
      <c r="M114" s="139" t="s">
        <v>3</v>
      </c>
      <c r="N114" s="140" t="s">
        <v>44</v>
      </c>
      <c r="O114" s="141">
        <v>0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128</v>
      </c>
      <c r="AT114" s="143" t="s">
        <v>123</v>
      </c>
      <c r="AU114" s="143" t="s">
        <v>81</v>
      </c>
      <c r="AY114" s="17" t="s">
        <v>121</v>
      </c>
      <c r="BE114" s="144">
        <f>IF(N114="základní",J114,0)</f>
        <v>9256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7" t="s">
        <v>79</v>
      </c>
      <c r="BK114" s="144">
        <f>ROUND(I114*H114,2)</f>
        <v>9256</v>
      </c>
      <c r="BL114" s="17" t="s">
        <v>128</v>
      </c>
      <c r="BM114" s="143" t="s">
        <v>281</v>
      </c>
    </row>
    <row r="115" spans="2:65" s="1" customFormat="1" ht="24" customHeight="1">
      <c r="B115" s="131"/>
      <c r="C115" s="132" t="s">
        <v>10</v>
      </c>
      <c r="D115" s="132" t="s">
        <v>123</v>
      </c>
      <c r="E115" s="133" t="s">
        <v>282</v>
      </c>
      <c r="F115" s="134" t="s">
        <v>283</v>
      </c>
      <c r="G115" s="135" t="s">
        <v>239</v>
      </c>
      <c r="H115" s="136">
        <v>3</v>
      </c>
      <c r="I115" s="137">
        <v>1573</v>
      </c>
      <c r="J115" s="138">
        <f>ROUND(I115*H115,2)</f>
        <v>4719</v>
      </c>
      <c r="K115" s="134" t="s">
        <v>3</v>
      </c>
      <c r="L115" s="29"/>
      <c r="M115" s="139" t="s">
        <v>3</v>
      </c>
      <c r="N115" s="140" t="s">
        <v>44</v>
      </c>
      <c r="O115" s="141">
        <v>0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128</v>
      </c>
      <c r="AT115" s="143" t="s">
        <v>123</v>
      </c>
      <c r="AU115" s="143" t="s">
        <v>81</v>
      </c>
      <c r="AY115" s="17" t="s">
        <v>121</v>
      </c>
      <c r="BE115" s="144">
        <f>IF(N115="základní",J115,0)</f>
        <v>4719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7" t="s">
        <v>79</v>
      </c>
      <c r="BK115" s="144">
        <f>ROUND(I115*H115,2)</f>
        <v>4719</v>
      </c>
      <c r="BL115" s="17" t="s">
        <v>128</v>
      </c>
      <c r="BM115" s="143" t="s">
        <v>284</v>
      </c>
    </row>
    <row r="116" spans="2:65" s="1" customFormat="1" ht="16.5" customHeight="1">
      <c r="B116" s="131"/>
      <c r="C116" s="132" t="s">
        <v>206</v>
      </c>
      <c r="D116" s="132" t="s">
        <v>123</v>
      </c>
      <c r="E116" s="133" t="s">
        <v>285</v>
      </c>
      <c r="F116" s="134" t="s">
        <v>286</v>
      </c>
      <c r="G116" s="135" t="s">
        <v>239</v>
      </c>
      <c r="H116" s="136">
        <v>7</v>
      </c>
      <c r="I116" s="137">
        <v>1846</v>
      </c>
      <c r="J116" s="138">
        <f>ROUND(I116*H116,2)</f>
        <v>12922</v>
      </c>
      <c r="K116" s="134" t="s">
        <v>3</v>
      </c>
      <c r="L116" s="29"/>
      <c r="M116" s="139" t="s">
        <v>3</v>
      </c>
      <c r="N116" s="140" t="s">
        <v>44</v>
      </c>
      <c r="O116" s="141">
        <v>0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128</v>
      </c>
      <c r="AT116" s="143" t="s">
        <v>123</v>
      </c>
      <c r="AU116" s="143" t="s">
        <v>81</v>
      </c>
      <c r="AY116" s="17" t="s">
        <v>121</v>
      </c>
      <c r="BE116" s="144">
        <f>IF(N116="základní",J116,0)</f>
        <v>12922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7" t="s">
        <v>79</v>
      </c>
      <c r="BK116" s="144">
        <f>ROUND(I116*H116,2)</f>
        <v>12922</v>
      </c>
      <c r="BL116" s="17" t="s">
        <v>128</v>
      </c>
      <c r="BM116" s="143" t="s">
        <v>287</v>
      </c>
    </row>
    <row r="117" spans="2:65" s="1" customFormat="1" ht="16.5" customHeight="1">
      <c r="B117" s="131"/>
      <c r="C117" s="132" t="s">
        <v>211</v>
      </c>
      <c r="D117" s="132" t="s">
        <v>123</v>
      </c>
      <c r="E117" s="133" t="s">
        <v>288</v>
      </c>
      <c r="F117" s="134" t="s">
        <v>289</v>
      </c>
      <c r="G117" s="135" t="s">
        <v>239</v>
      </c>
      <c r="H117" s="136">
        <v>-1</v>
      </c>
      <c r="I117" s="137">
        <v>34742.400000000001</v>
      </c>
      <c r="J117" s="138">
        <f>ROUND(I117*H117,2)</f>
        <v>-34742.400000000001</v>
      </c>
      <c r="K117" s="134" t="s">
        <v>3</v>
      </c>
      <c r="L117" s="29"/>
      <c r="M117" s="139" t="s">
        <v>3</v>
      </c>
      <c r="N117" s="140" t="s">
        <v>44</v>
      </c>
      <c r="O117" s="141">
        <v>0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128</v>
      </c>
      <c r="AT117" s="143" t="s">
        <v>123</v>
      </c>
      <c r="AU117" s="143" t="s">
        <v>81</v>
      </c>
      <c r="AY117" s="17" t="s">
        <v>121</v>
      </c>
      <c r="BE117" s="144">
        <f>IF(N117="základní",J117,0)</f>
        <v>-34742.400000000001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7" t="s">
        <v>79</v>
      </c>
      <c r="BK117" s="144">
        <f>ROUND(I117*H117,2)</f>
        <v>-34742.400000000001</v>
      </c>
      <c r="BL117" s="17" t="s">
        <v>128</v>
      </c>
      <c r="BM117" s="143" t="s">
        <v>290</v>
      </c>
    </row>
    <row r="118" spans="2:65" s="11" customFormat="1" ht="22.9" customHeight="1">
      <c r="B118" s="119"/>
      <c r="D118" s="120" t="s">
        <v>72</v>
      </c>
      <c r="E118" s="129" t="s">
        <v>291</v>
      </c>
      <c r="F118" s="129" t="s">
        <v>292</v>
      </c>
      <c r="J118" s="130">
        <f>BK118</f>
        <v>12556</v>
      </c>
      <c r="L118" s="119"/>
      <c r="M118" s="123"/>
      <c r="N118" s="124"/>
      <c r="O118" s="124"/>
      <c r="P118" s="125">
        <f>P119</f>
        <v>0</v>
      </c>
      <c r="Q118" s="124"/>
      <c r="R118" s="125">
        <f>R119</f>
        <v>0</v>
      </c>
      <c r="S118" s="124"/>
      <c r="T118" s="126">
        <f>T119</f>
        <v>0</v>
      </c>
      <c r="AR118" s="120" t="s">
        <v>79</v>
      </c>
      <c r="AT118" s="127" t="s">
        <v>72</v>
      </c>
      <c r="AU118" s="127" t="s">
        <v>79</v>
      </c>
      <c r="AY118" s="120" t="s">
        <v>121</v>
      </c>
      <c r="BK118" s="128">
        <f>BK119</f>
        <v>12556</v>
      </c>
    </row>
    <row r="119" spans="2:65" s="1" customFormat="1" ht="24" customHeight="1">
      <c r="B119" s="131"/>
      <c r="C119" s="132" t="s">
        <v>217</v>
      </c>
      <c r="D119" s="132" t="s">
        <v>123</v>
      </c>
      <c r="E119" s="133" t="s">
        <v>293</v>
      </c>
      <c r="F119" s="134" t="s">
        <v>294</v>
      </c>
      <c r="G119" s="135" t="s">
        <v>239</v>
      </c>
      <c r="H119" s="136">
        <v>2</v>
      </c>
      <c r="I119" s="137">
        <v>6278</v>
      </c>
      <c r="J119" s="138">
        <f>ROUND(I119*H119,2)</f>
        <v>12556</v>
      </c>
      <c r="K119" s="134" t="s">
        <v>3</v>
      </c>
      <c r="L119" s="29"/>
      <c r="M119" s="139" t="s">
        <v>3</v>
      </c>
      <c r="N119" s="140" t="s">
        <v>44</v>
      </c>
      <c r="O119" s="141">
        <v>0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128</v>
      </c>
      <c r="AT119" s="143" t="s">
        <v>123</v>
      </c>
      <c r="AU119" s="143" t="s">
        <v>81</v>
      </c>
      <c r="AY119" s="17" t="s">
        <v>121</v>
      </c>
      <c r="BE119" s="144">
        <f>IF(N119="základní",J119,0)</f>
        <v>12556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7" t="s">
        <v>79</v>
      </c>
      <c r="BK119" s="144">
        <f>ROUND(I119*H119,2)</f>
        <v>12556</v>
      </c>
      <c r="BL119" s="17" t="s">
        <v>128</v>
      </c>
      <c r="BM119" s="143" t="s">
        <v>295</v>
      </c>
    </row>
    <row r="120" spans="2:65" s="11" customFormat="1" ht="22.9" customHeight="1">
      <c r="B120" s="119"/>
      <c r="D120" s="120" t="s">
        <v>72</v>
      </c>
      <c r="E120" s="129" t="s">
        <v>296</v>
      </c>
      <c r="F120" s="129" t="s">
        <v>297</v>
      </c>
      <c r="J120" s="130">
        <f>BK120</f>
        <v>5800</v>
      </c>
      <c r="L120" s="119"/>
      <c r="M120" s="123"/>
      <c r="N120" s="124"/>
      <c r="O120" s="124"/>
      <c r="P120" s="125">
        <f>P121</f>
        <v>0</v>
      </c>
      <c r="Q120" s="124"/>
      <c r="R120" s="125">
        <f>R121</f>
        <v>0</v>
      </c>
      <c r="S120" s="124"/>
      <c r="T120" s="126">
        <f>T121</f>
        <v>0</v>
      </c>
      <c r="AR120" s="120" t="s">
        <v>79</v>
      </c>
      <c r="AT120" s="127" t="s">
        <v>72</v>
      </c>
      <c r="AU120" s="127" t="s">
        <v>79</v>
      </c>
      <c r="AY120" s="120" t="s">
        <v>121</v>
      </c>
      <c r="BK120" s="128">
        <f>BK121</f>
        <v>5800</v>
      </c>
    </row>
    <row r="121" spans="2:65" s="1" customFormat="1" ht="16.5" customHeight="1">
      <c r="B121" s="131"/>
      <c r="C121" s="132" t="s">
        <v>298</v>
      </c>
      <c r="D121" s="132" t="s">
        <v>123</v>
      </c>
      <c r="E121" s="133" t="s">
        <v>299</v>
      </c>
      <c r="F121" s="134" t="s">
        <v>297</v>
      </c>
      <c r="G121" s="135" t="s">
        <v>239</v>
      </c>
      <c r="H121" s="136">
        <v>1</v>
      </c>
      <c r="I121" s="137">
        <v>5800</v>
      </c>
      <c r="J121" s="138">
        <f>ROUND(I121*H121,2)</f>
        <v>5800</v>
      </c>
      <c r="K121" s="134" t="s">
        <v>3</v>
      </c>
      <c r="L121" s="29"/>
      <c r="M121" s="139" t="s">
        <v>3</v>
      </c>
      <c r="N121" s="140" t="s">
        <v>44</v>
      </c>
      <c r="O121" s="141">
        <v>0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128</v>
      </c>
      <c r="AT121" s="143" t="s">
        <v>123</v>
      </c>
      <c r="AU121" s="143" t="s">
        <v>81</v>
      </c>
      <c r="AY121" s="17" t="s">
        <v>121</v>
      </c>
      <c r="BE121" s="144">
        <f>IF(N121="základní",J121,0)</f>
        <v>5800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7" t="s">
        <v>79</v>
      </c>
      <c r="BK121" s="144">
        <f>ROUND(I121*H121,2)</f>
        <v>5800</v>
      </c>
      <c r="BL121" s="17" t="s">
        <v>128</v>
      </c>
      <c r="BM121" s="143" t="s">
        <v>300</v>
      </c>
    </row>
    <row r="122" spans="2:65" s="11" customFormat="1" ht="22.9" customHeight="1">
      <c r="B122" s="119"/>
      <c r="D122" s="120" t="s">
        <v>72</v>
      </c>
      <c r="E122" s="129" t="s">
        <v>301</v>
      </c>
      <c r="F122" s="129" t="s">
        <v>302</v>
      </c>
      <c r="J122" s="130">
        <f>BK122</f>
        <v>8854</v>
      </c>
      <c r="L122" s="119"/>
      <c r="M122" s="123"/>
      <c r="N122" s="124"/>
      <c r="O122" s="124"/>
      <c r="P122" s="125">
        <f>P123</f>
        <v>0</v>
      </c>
      <c r="Q122" s="124"/>
      <c r="R122" s="125">
        <f>R123</f>
        <v>0</v>
      </c>
      <c r="S122" s="124"/>
      <c r="T122" s="126">
        <f>T123</f>
        <v>0</v>
      </c>
      <c r="AR122" s="120" t="s">
        <v>79</v>
      </c>
      <c r="AT122" s="127" t="s">
        <v>72</v>
      </c>
      <c r="AU122" s="127" t="s">
        <v>79</v>
      </c>
      <c r="AY122" s="120" t="s">
        <v>121</v>
      </c>
      <c r="BK122" s="128">
        <f>BK123</f>
        <v>8854</v>
      </c>
    </row>
    <row r="123" spans="2:65" s="1" customFormat="1" ht="16.5" customHeight="1">
      <c r="B123" s="131"/>
      <c r="C123" s="132" t="s">
        <v>303</v>
      </c>
      <c r="D123" s="132" t="s">
        <v>123</v>
      </c>
      <c r="E123" s="133" t="s">
        <v>304</v>
      </c>
      <c r="F123" s="134" t="s">
        <v>302</v>
      </c>
      <c r="G123" s="135" t="s">
        <v>239</v>
      </c>
      <c r="H123" s="136">
        <v>1</v>
      </c>
      <c r="I123" s="137">
        <v>8854</v>
      </c>
      <c r="J123" s="138">
        <f>ROUND(I123*H123,2)</f>
        <v>8854</v>
      </c>
      <c r="K123" s="134" t="s">
        <v>3</v>
      </c>
      <c r="L123" s="29"/>
      <c r="M123" s="166" t="s">
        <v>3</v>
      </c>
      <c r="N123" s="167" t="s">
        <v>44</v>
      </c>
      <c r="O123" s="168">
        <v>0</v>
      </c>
      <c r="P123" s="168">
        <f>O123*H123</f>
        <v>0</v>
      </c>
      <c r="Q123" s="168">
        <v>0</v>
      </c>
      <c r="R123" s="168">
        <f>Q123*H123</f>
        <v>0</v>
      </c>
      <c r="S123" s="168">
        <v>0</v>
      </c>
      <c r="T123" s="169">
        <f>S123*H123</f>
        <v>0</v>
      </c>
      <c r="AR123" s="143" t="s">
        <v>128</v>
      </c>
      <c r="AT123" s="143" t="s">
        <v>123</v>
      </c>
      <c r="AU123" s="143" t="s">
        <v>81</v>
      </c>
      <c r="AY123" s="17" t="s">
        <v>121</v>
      </c>
      <c r="BE123" s="144">
        <f>IF(N123="základní",J123,0)</f>
        <v>8854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79</v>
      </c>
      <c r="BK123" s="144">
        <f>ROUND(I123*H123,2)</f>
        <v>8854</v>
      </c>
      <c r="BL123" s="17" t="s">
        <v>128</v>
      </c>
      <c r="BM123" s="143" t="s">
        <v>305</v>
      </c>
    </row>
    <row r="124" spans="2:65" s="1" customFormat="1" ht="6.95" customHeight="1"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29"/>
    </row>
  </sheetData>
  <autoFilter ref="C93:K123"/>
  <mergeCells count="11">
    <mergeCell ref="E86:H86"/>
    <mergeCell ref="E7:H7"/>
    <mergeCell ref="E9:H9"/>
    <mergeCell ref="E11:H11"/>
    <mergeCell ref="E29:H29"/>
    <mergeCell ref="E50:H50"/>
    <mergeCell ref="L2:V2"/>
    <mergeCell ref="E52:H52"/>
    <mergeCell ref="E54:H54"/>
    <mergeCell ref="E82:H82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topLeftCell="A4" zoomScale="110" zoomScaleNormal="110" workbookViewId="0"/>
  </sheetViews>
  <sheetFormatPr defaultRowHeight="11.25"/>
  <cols>
    <col min="1" max="1" width="8.33203125" style="170" customWidth="1"/>
    <col min="2" max="2" width="1.6640625" style="170" customWidth="1"/>
    <col min="3" max="4" width="5" style="170" customWidth="1"/>
    <col min="5" max="5" width="11.6640625" style="170" customWidth="1"/>
    <col min="6" max="6" width="9.1640625" style="170" customWidth="1"/>
    <col min="7" max="7" width="5" style="170" customWidth="1"/>
    <col min="8" max="8" width="77.83203125" style="170" customWidth="1"/>
    <col min="9" max="10" width="20" style="170" customWidth="1"/>
    <col min="11" max="11" width="1.6640625" style="170" customWidth="1"/>
  </cols>
  <sheetData>
    <row r="1" spans="2:11" ht="37.5" customHeight="1"/>
    <row r="2" spans="2:11" ht="7.5" customHeight="1">
      <c r="B2" s="171"/>
      <c r="C2" s="172"/>
      <c r="D2" s="172"/>
      <c r="E2" s="172"/>
      <c r="F2" s="172"/>
      <c r="G2" s="172"/>
      <c r="H2" s="172"/>
      <c r="I2" s="172"/>
      <c r="J2" s="172"/>
      <c r="K2" s="173"/>
    </row>
    <row r="3" spans="2:11" s="15" customFormat="1" ht="45" customHeight="1">
      <c r="B3" s="174"/>
      <c r="C3" s="288" t="s">
        <v>306</v>
      </c>
      <c r="D3" s="288"/>
      <c r="E3" s="288"/>
      <c r="F3" s="288"/>
      <c r="G3" s="288"/>
      <c r="H3" s="288"/>
      <c r="I3" s="288"/>
      <c r="J3" s="288"/>
      <c r="K3" s="175"/>
    </row>
    <row r="4" spans="2:11" ht="25.5" customHeight="1">
      <c r="B4" s="176"/>
      <c r="C4" s="290" t="s">
        <v>307</v>
      </c>
      <c r="D4" s="290"/>
      <c r="E4" s="290"/>
      <c r="F4" s="290"/>
      <c r="G4" s="290"/>
      <c r="H4" s="290"/>
      <c r="I4" s="290"/>
      <c r="J4" s="290"/>
      <c r="K4" s="177"/>
    </row>
    <row r="5" spans="2:11" ht="5.25" customHeight="1">
      <c r="B5" s="176"/>
      <c r="C5" s="178"/>
      <c r="D5" s="178"/>
      <c r="E5" s="178"/>
      <c r="F5" s="178"/>
      <c r="G5" s="178"/>
      <c r="H5" s="178"/>
      <c r="I5" s="178"/>
      <c r="J5" s="178"/>
      <c r="K5" s="177"/>
    </row>
    <row r="6" spans="2:11" ht="15" customHeight="1">
      <c r="B6" s="176"/>
      <c r="C6" s="289" t="s">
        <v>308</v>
      </c>
      <c r="D6" s="289"/>
      <c r="E6" s="289"/>
      <c r="F6" s="289"/>
      <c r="G6" s="289"/>
      <c r="H6" s="289"/>
      <c r="I6" s="289"/>
      <c r="J6" s="289"/>
      <c r="K6" s="177"/>
    </row>
    <row r="7" spans="2:11" ht="15" customHeight="1">
      <c r="B7" s="180"/>
      <c r="C7" s="289" t="s">
        <v>309</v>
      </c>
      <c r="D7" s="289"/>
      <c r="E7" s="289"/>
      <c r="F7" s="289"/>
      <c r="G7" s="289"/>
      <c r="H7" s="289"/>
      <c r="I7" s="289"/>
      <c r="J7" s="289"/>
      <c r="K7" s="177"/>
    </row>
    <row r="8" spans="2:11" ht="12.75" customHeight="1">
      <c r="B8" s="180"/>
      <c r="C8" s="179"/>
      <c r="D8" s="179"/>
      <c r="E8" s="179"/>
      <c r="F8" s="179"/>
      <c r="G8" s="179"/>
      <c r="H8" s="179"/>
      <c r="I8" s="179"/>
      <c r="J8" s="179"/>
      <c r="K8" s="177"/>
    </row>
    <row r="9" spans="2:11" ht="15" customHeight="1">
      <c r="B9" s="180"/>
      <c r="C9" s="289" t="s">
        <v>310</v>
      </c>
      <c r="D9" s="289"/>
      <c r="E9" s="289"/>
      <c r="F9" s="289"/>
      <c r="G9" s="289"/>
      <c r="H9" s="289"/>
      <c r="I9" s="289"/>
      <c r="J9" s="289"/>
      <c r="K9" s="177"/>
    </row>
    <row r="10" spans="2:11" ht="15" customHeight="1">
      <c r="B10" s="180"/>
      <c r="C10" s="179"/>
      <c r="D10" s="289" t="s">
        <v>311</v>
      </c>
      <c r="E10" s="289"/>
      <c r="F10" s="289"/>
      <c r="G10" s="289"/>
      <c r="H10" s="289"/>
      <c r="I10" s="289"/>
      <c r="J10" s="289"/>
      <c r="K10" s="177"/>
    </row>
    <row r="11" spans="2:11" ht="15" customHeight="1">
      <c r="B11" s="180"/>
      <c r="C11" s="181"/>
      <c r="D11" s="289" t="s">
        <v>312</v>
      </c>
      <c r="E11" s="289"/>
      <c r="F11" s="289"/>
      <c r="G11" s="289"/>
      <c r="H11" s="289"/>
      <c r="I11" s="289"/>
      <c r="J11" s="289"/>
      <c r="K11" s="177"/>
    </row>
    <row r="12" spans="2:11" ht="15" customHeight="1">
      <c r="B12" s="180"/>
      <c r="C12" s="181"/>
      <c r="D12" s="179"/>
      <c r="E12" s="179"/>
      <c r="F12" s="179"/>
      <c r="G12" s="179"/>
      <c r="H12" s="179"/>
      <c r="I12" s="179"/>
      <c r="J12" s="179"/>
      <c r="K12" s="177"/>
    </row>
    <row r="13" spans="2:11" ht="15" customHeight="1">
      <c r="B13" s="180"/>
      <c r="C13" s="181"/>
      <c r="D13" s="182" t="s">
        <v>313</v>
      </c>
      <c r="E13" s="179"/>
      <c r="F13" s="179"/>
      <c r="G13" s="179"/>
      <c r="H13" s="179"/>
      <c r="I13" s="179"/>
      <c r="J13" s="179"/>
      <c r="K13" s="177"/>
    </row>
    <row r="14" spans="2:11" ht="12.75" customHeight="1">
      <c r="B14" s="180"/>
      <c r="C14" s="181"/>
      <c r="D14" s="181"/>
      <c r="E14" s="181"/>
      <c r="F14" s="181"/>
      <c r="G14" s="181"/>
      <c r="H14" s="181"/>
      <c r="I14" s="181"/>
      <c r="J14" s="181"/>
      <c r="K14" s="177"/>
    </row>
    <row r="15" spans="2:11" ht="15" customHeight="1">
      <c r="B15" s="180"/>
      <c r="C15" s="181"/>
      <c r="D15" s="289" t="s">
        <v>314</v>
      </c>
      <c r="E15" s="289"/>
      <c r="F15" s="289"/>
      <c r="G15" s="289"/>
      <c r="H15" s="289"/>
      <c r="I15" s="289"/>
      <c r="J15" s="289"/>
      <c r="K15" s="177"/>
    </row>
    <row r="16" spans="2:11" ht="15" customHeight="1">
      <c r="B16" s="180"/>
      <c r="C16" s="181"/>
      <c r="D16" s="289" t="s">
        <v>315</v>
      </c>
      <c r="E16" s="289"/>
      <c r="F16" s="289"/>
      <c r="G16" s="289"/>
      <c r="H16" s="289"/>
      <c r="I16" s="289"/>
      <c r="J16" s="289"/>
      <c r="K16" s="177"/>
    </row>
    <row r="17" spans="2:11" ht="15" customHeight="1">
      <c r="B17" s="180"/>
      <c r="C17" s="181"/>
      <c r="D17" s="289" t="s">
        <v>316</v>
      </c>
      <c r="E17" s="289"/>
      <c r="F17" s="289"/>
      <c r="G17" s="289"/>
      <c r="H17" s="289"/>
      <c r="I17" s="289"/>
      <c r="J17" s="289"/>
      <c r="K17" s="177"/>
    </row>
    <row r="18" spans="2:11" ht="15" customHeight="1">
      <c r="B18" s="180"/>
      <c r="C18" s="181"/>
      <c r="D18" s="181"/>
      <c r="E18" s="183" t="s">
        <v>78</v>
      </c>
      <c r="F18" s="289" t="s">
        <v>317</v>
      </c>
      <c r="G18" s="289"/>
      <c r="H18" s="289"/>
      <c r="I18" s="289"/>
      <c r="J18" s="289"/>
      <c r="K18" s="177"/>
    </row>
    <row r="19" spans="2:11" ht="15" customHeight="1">
      <c r="B19" s="180"/>
      <c r="C19" s="181"/>
      <c r="D19" s="181"/>
      <c r="E19" s="183" t="s">
        <v>318</v>
      </c>
      <c r="F19" s="289" t="s">
        <v>319</v>
      </c>
      <c r="G19" s="289"/>
      <c r="H19" s="289"/>
      <c r="I19" s="289"/>
      <c r="J19" s="289"/>
      <c r="K19" s="177"/>
    </row>
    <row r="20" spans="2:11" ht="15" customHeight="1">
      <c r="B20" s="180"/>
      <c r="C20" s="181"/>
      <c r="D20" s="181"/>
      <c r="E20" s="183" t="s">
        <v>320</v>
      </c>
      <c r="F20" s="289" t="s">
        <v>321</v>
      </c>
      <c r="G20" s="289"/>
      <c r="H20" s="289"/>
      <c r="I20" s="289"/>
      <c r="J20" s="289"/>
      <c r="K20" s="177"/>
    </row>
    <row r="21" spans="2:11" ht="15" customHeight="1">
      <c r="B21" s="180"/>
      <c r="C21" s="181"/>
      <c r="D21" s="181"/>
      <c r="E21" s="183" t="s">
        <v>322</v>
      </c>
      <c r="F21" s="289" t="s">
        <v>323</v>
      </c>
      <c r="G21" s="289"/>
      <c r="H21" s="289"/>
      <c r="I21" s="289"/>
      <c r="J21" s="289"/>
      <c r="K21" s="177"/>
    </row>
    <row r="22" spans="2:11" ht="15" customHeight="1">
      <c r="B22" s="180"/>
      <c r="C22" s="181"/>
      <c r="D22" s="181"/>
      <c r="E22" s="183" t="s">
        <v>324</v>
      </c>
      <c r="F22" s="289" t="s">
        <v>325</v>
      </c>
      <c r="G22" s="289"/>
      <c r="H22" s="289"/>
      <c r="I22" s="289"/>
      <c r="J22" s="289"/>
      <c r="K22" s="177"/>
    </row>
    <row r="23" spans="2:11" ht="15" customHeight="1">
      <c r="B23" s="180"/>
      <c r="C23" s="181"/>
      <c r="D23" s="181"/>
      <c r="E23" s="183" t="s">
        <v>85</v>
      </c>
      <c r="F23" s="289" t="s">
        <v>326</v>
      </c>
      <c r="G23" s="289"/>
      <c r="H23" s="289"/>
      <c r="I23" s="289"/>
      <c r="J23" s="289"/>
      <c r="K23" s="177"/>
    </row>
    <row r="24" spans="2:11" ht="12.75" customHeight="1">
      <c r="B24" s="180"/>
      <c r="C24" s="181"/>
      <c r="D24" s="181"/>
      <c r="E24" s="181"/>
      <c r="F24" s="181"/>
      <c r="G24" s="181"/>
      <c r="H24" s="181"/>
      <c r="I24" s="181"/>
      <c r="J24" s="181"/>
      <c r="K24" s="177"/>
    </row>
    <row r="25" spans="2:11" ht="15" customHeight="1">
      <c r="B25" s="180"/>
      <c r="C25" s="289" t="s">
        <v>327</v>
      </c>
      <c r="D25" s="289"/>
      <c r="E25" s="289"/>
      <c r="F25" s="289"/>
      <c r="G25" s="289"/>
      <c r="H25" s="289"/>
      <c r="I25" s="289"/>
      <c r="J25" s="289"/>
      <c r="K25" s="177"/>
    </row>
    <row r="26" spans="2:11" ht="15" customHeight="1">
      <c r="B26" s="180"/>
      <c r="C26" s="289" t="s">
        <v>328</v>
      </c>
      <c r="D26" s="289"/>
      <c r="E26" s="289"/>
      <c r="F26" s="289"/>
      <c r="G26" s="289"/>
      <c r="H26" s="289"/>
      <c r="I26" s="289"/>
      <c r="J26" s="289"/>
      <c r="K26" s="177"/>
    </row>
    <row r="27" spans="2:11" ht="15" customHeight="1">
      <c r="B27" s="180"/>
      <c r="C27" s="179"/>
      <c r="D27" s="289" t="s">
        <v>329</v>
      </c>
      <c r="E27" s="289"/>
      <c r="F27" s="289"/>
      <c r="G27" s="289"/>
      <c r="H27" s="289"/>
      <c r="I27" s="289"/>
      <c r="J27" s="289"/>
      <c r="K27" s="177"/>
    </row>
    <row r="28" spans="2:11" ht="15" customHeight="1">
      <c r="B28" s="180"/>
      <c r="C28" s="181"/>
      <c r="D28" s="289" t="s">
        <v>330</v>
      </c>
      <c r="E28" s="289"/>
      <c r="F28" s="289"/>
      <c r="G28" s="289"/>
      <c r="H28" s="289"/>
      <c r="I28" s="289"/>
      <c r="J28" s="289"/>
      <c r="K28" s="177"/>
    </row>
    <row r="29" spans="2:11" ht="12.75" customHeight="1">
      <c r="B29" s="180"/>
      <c r="C29" s="181"/>
      <c r="D29" s="181"/>
      <c r="E29" s="181"/>
      <c r="F29" s="181"/>
      <c r="G29" s="181"/>
      <c r="H29" s="181"/>
      <c r="I29" s="181"/>
      <c r="J29" s="181"/>
      <c r="K29" s="177"/>
    </row>
    <row r="30" spans="2:11" ht="15" customHeight="1">
      <c r="B30" s="180"/>
      <c r="C30" s="181"/>
      <c r="D30" s="289" t="s">
        <v>331</v>
      </c>
      <c r="E30" s="289"/>
      <c r="F30" s="289"/>
      <c r="G30" s="289"/>
      <c r="H30" s="289"/>
      <c r="I30" s="289"/>
      <c r="J30" s="289"/>
      <c r="K30" s="177"/>
    </row>
    <row r="31" spans="2:11" ht="15" customHeight="1">
      <c r="B31" s="180"/>
      <c r="C31" s="181"/>
      <c r="D31" s="289" t="s">
        <v>332</v>
      </c>
      <c r="E31" s="289"/>
      <c r="F31" s="289"/>
      <c r="G31" s="289"/>
      <c r="H31" s="289"/>
      <c r="I31" s="289"/>
      <c r="J31" s="289"/>
      <c r="K31" s="177"/>
    </row>
    <row r="32" spans="2:11" ht="12.75" customHeight="1">
      <c r="B32" s="180"/>
      <c r="C32" s="181"/>
      <c r="D32" s="181"/>
      <c r="E32" s="181"/>
      <c r="F32" s="181"/>
      <c r="G32" s="181"/>
      <c r="H32" s="181"/>
      <c r="I32" s="181"/>
      <c r="J32" s="181"/>
      <c r="K32" s="177"/>
    </row>
    <row r="33" spans="2:11" ht="15" customHeight="1">
      <c r="B33" s="180"/>
      <c r="C33" s="181"/>
      <c r="D33" s="289" t="s">
        <v>333</v>
      </c>
      <c r="E33" s="289"/>
      <c r="F33" s="289"/>
      <c r="G33" s="289"/>
      <c r="H33" s="289"/>
      <c r="I33" s="289"/>
      <c r="J33" s="289"/>
      <c r="K33" s="177"/>
    </row>
    <row r="34" spans="2:11" ht="15" customHeight="1">
      <c r="B34" s="180"/>
      <c r="C34" s="181"/>
      <c r="D34" s="289" t="s">
        <v>334</v>
      </c>
      <c r="E34" s="289"/>
      <c r="F34" s="289"/>
      <c r="G34" s="289"/>
      <c r="H34" s="289"/>
      <c r="I34" s="289"/>
      <c r="J34" s="289"/>
      <c r="K34" s="177"/>
    </row>
    <row r="35" spans="2:11" ht="15" customHeight="1">
      <c r="B35" s="180"/>
      <c r="C35" s="181"/>
      <c r="D35" s="289" t="s">
        <v>335</v>
      </c>
      <c r="E35" s="289"/>
      <c r="F35" s="289"/>
      <c r="G35" s="289"/>
      <c r="H35" s="289"/>
      <c r="I35" s="289"/>
      <c r="J35" s="289"/>
      <c r="K35" s="177"/>
    </row>
    <row r="36" spans="2:11" ht="15" customHeight="1">
      <c r="B36" s="180"/>
      <c r="C36" s="181"/>
      <c r="D36" s="179"/>
      <c r="E36" s="182" t="s">
        <v>107</v>
      </c>
      <c r="F36" s="179"/>
      <c r="G36" s="289" t="s">
        <v>336</v>
      </c>
      <c r="H36" s="289"/>
      <c r="I36" s="289"/>
      <c r="J36" s="289"/>
      <c r="K36" s="177"/>
    </row>
    <row r="37" spans="2:11" ht="30.75" customHeight="1">
      <c r="B37" s="180"/>
      <c r="C37" s="181"/>
      <c r="D37" s="179"/>
      <c r="E37" s="182" t="s">
        <v>337</v>
      </c>
      <c r="F37" s="179"/>
      <c r="G37" s="289" t="s">
        <v>338</v>
      </c>
      <c r="H37" s="289"/>
      <c r="I37" s="289"/>
      <c r="J37" s="289"/>
      <c r="K37" s="177"/>
    </row>
    <row r="38" spans="2:11" ht="15" customHeight="1">
      <c r="B38" s="180"/>
      <c r="C38" s="181"/>
      <c r="D38" s="179"/>
      <c r="E38" s="182" t="s">
        <v>54</v>
      </c>
      <c r="F38" s="179"/>
      <c r="G38" s="289" t="s">
        <v>339</v>
      </c>
      <c r="H38" s="289"/>
      <c r="I38" s="289"/>
      <c r="J38" s="289"/>
      <c r="K38" s="177"/>
    </row>
    <row r="39" spans="2:11" ht="15" customHeight="1">
      <c r="B39" s="180"/>
      <c r="C39" s="181"/>
      <c r="D39" s="179"/>
      <c r="E39" s="182" t="s">
        <v>55</v>
      </c>
      <c r="F39" s="179"/>
      <c r="G39" s="289" t="s">
        <v>340</v>
      </c>
      <c r="H39" s="289"/>
      <c r="I39" s="289"/>
      <c r="J39" s="289"/>
      <c r="K39" s="177"/>
    </row>
    <row r="40" spans="2:11" ht="15" customHeight="1">
      <c r="B40" s="180"/>
      <c r="C40" s="181"/>
      <c r="D40" s="179"/>
      <c r="E40" s="182" t="s">
        <v>108</v>
      </c>
      <c r="F40" s="179"/>
      <c r="G40" s="289" t="s">
        <v>341</v>
      </c>
      <c r="H40" s="289"/>
      <c r="I40" s="289"/>
      <c r="J40" s="289"/>
      <c r="K40" s="177"/>
    </row>
    <row r="41" spans="2:11" ht="15" customHeight="1">
      <c r="B41" s="180"/>
      <c r="C41" s="181"/>
      <c r="D41" s="179"/>
      <c r="E41" s="182" t="s">
        <v>109</v>
      </c>
      <c r="F41" s="179"/>
      <c r="G41" s="289" t="s">
        <v>342</v>
      </c>
      <c r="H41" s="289"/>
      <c r="I41" s="289"/>
      <c r="J41" s="289"/>
      <c r="K41" s="177"/>
    </row>
    <row r="42" spans="2:11" ht="15" customHeight="1">
      <c r="B42" s="180"/>
      <c r="C42" s="181"/>
      <c r="D42" s="179"/>
      <c r="E42" s="182" t="s">
        <v>343</v>
      </c>
      <c r="F42" s="179"/>
      <c r="G42" s="289" t="s">
        <v>344</v>
      </c>
      <c r="H42" s="289"/>
      <c r="I42" s="289"/>
      <c r="J42" s="289"/>
      <c r="K42" s="177"/>
    </row>
    <row r="43" spans="2:11" ht="15" customHeight="1">
      <c r="B43" s="180"/>
      <c r="C43" s="181"/>
      <c r="D43" s="179"/>
      <c r="E43" s="182"/>
      <c r="F43" s="179"/>
      <c r="G43" s="289" t="s">
        <v>345</v>
      </c>
      <c r="H43" s="289"/>
      <c r="I43" s="289"/>
      <c r="J43" s="289"/>
      <c r="K43" s="177"/>
    </row>
    <row r="44" spans="2:11" ht="15" customHeight="1">
      <c r="B44" s="180"/>
      <c r="C44" s="181"/>
      <c r="D44" s="179"/>
      <c r="E44" s="182" t="s">
        <v>346</v>
      </c>
      <c r="F44" s="179"/>
      <c r="G44" s="289" t="s">
        <v>347</v>
      </c>
      <c r="H44" s="289"/>
      <c r="I44" s="289"/>
      <c r="J44" s="289"/>
      <c r="K44" s="177"/>
    </row>
    <row r="45" spans="2:11" ht="15" customHeight="1">
      <c r="B45" s="180"/>
      <c r="C45" s="181"/>
      <c r="D45" s="179"/>
      <c r="E45" s="182" t="s">
        <v>111</v>
      </c>
      <c r="F45" s="179"/>
      <c r="G45" s="289" t="s">
        <v>348</v>
      </c>
      <c r="H45" s="289"/>
      <c r="I45" s="289"/>
      <c r="J45" s="289"/>
      <c r="K45" s="177"/>
    </row>
    <row r="46" spans="2:11" ht="12.75" customHeight="1">
      <c r="B46" s="180"/>
      <c r="C46" s="181"/>
      <c r="D46" s="179"/>
      <c r="E46" s="179"/>
      <c r="F46" s="179"/>
      <c r="G46" s="179"/>
      <c r="H46" s="179"/>
      <c r="I46" s="179"/>
      <c r="J46" s="179"/>
      <c r="K46" s="177"/>
    </row>
    <row r="47" spans="2:11" ht="15" customHeight="1">
      <c r="B47" s="180"/>
      <c r="C47" s="181"/>
      <c r="D47" s="289" t="s">
        <v>349</v>
      </c>
      <c r="E47" s="289"/>
      <c r="F47" s="289"/>
      <c r="G47" s="289"/>
      <c r="H47" s="289"/>
      <c r="I47" s="289"/>
      <c r="J47" s="289"/>
      <c r="K47" s="177"/>
    </row>
    <row r="48" spans="2:11" ht="15" customHeight="1">
      <c r="B48" s="180"/>
      <c r="C48" s="181"/>
      <c r="D48" s="181"/>
      <c r="E48" s="289" t="s">
        <v>350</v>
      </c>
      <c r="F48" s="289"/>
      <c r="G48" s="289"/>
      <c r="H48" s="289"/>
      <c r="I48" s="289"/>
      <c r="J48" s="289"/>
      <c r="K48" s="177"/>
    </row>
    <row r="49" spans="2:11" ht="15" customHeight="1">
      <c r="B49" s="180"/>
      <c r="C49" s="181"/>
      <c r="D49" s="181"/>
      <c r="E49" s="289" t="s">
        <v>351</v>
      </c>
      <c r="F49" s="289"/>
      <c r="G49" s="289"/>
      <c r="H49" s="289"/>
      <c r="I49" s="289"/>
      <c r="J49" s="289"/>
      <c r="K49" s="177"/>
    </row>
    <row r="50" spans="2:11" ht="15" customHeight="1">
      <c r="B50" s="180"/>
      <c r="C50" s="181"/>
      <c r="D50" s="181"/>
      <c r="E50" s="289" t="s">
        <v>352</v>
      </c>
      <c r="F50" s="289"/>
      <c r="G50" s="289"/>
      <c r="H50" s="289"/>
      <c r="I50" s="289"/>
      <c r="J50" s="289"/>
      <c r="K50" s="177"/>
    </row>
    <row r="51" spans="2:11" ht="15" customHeight="1">
      <c r="B51" s="180"/>
      <c r="C51" s="181"/>
      <c r="D51" s="289" t="s">
        <v>353</v>
      </c>
      <c r="E51" s="289"/>
      <c r="F51" s="289"/>
      <c r="G51" s="289"/>
      <c r="H51" s="289"/>
      <c r="I51" s="289"/>
      <c r="J51" s="289"/>
      <c r="K51" s="177"/>
    </row>
    <row r="52" spans="2:11" ht="25.5" customHeight="1">
      <c r="B52" s="176"/>
      <c r="C52" s="290" t="s">
        <v>354</v>
      </c>
      <c r="D52" s="290"/>
      <c r="E52" s="290"/>
      <c r="F52" s="290"/>
      <c r="G52" s="290"/>
      <c r="H52" s="290"/>
      <c r="I52" s="290"/>
      <c r="J52" s="290"/>
      <c r="K52" s="177"/>
    </row>
    <row r="53" spans="2:11" ht="5.25" customHeight="1">
      <c r="B53" s="176"/>
      <c r="C53" s="178"/>
      <c r="D53" s="178"/>
      <c r="E53" s="178"/>
      <c r="F53" s="178"/>
      <c r="G53" s="178"/>
      <c r="H53" s="178"/>
      <c r="I53" s="178"/>
      <c r="J53" s="178"/>
      <c r="K53" s="177"/>
    </row>
    <row r="54" spans="2:11" ht="15" customHeight="1">
      <c r="B54" s="176"/>
      <c r="C54" s="289" t="s">
        <v>355</v>
      </c>
      <c r="D54" s="289"/>
      <c r="E54" s="289"/>
      <c r="F54" s="289"/>
      <c r="G54" s="289"/>
      <c r="H54" s="289"/>
      <c r="I54" s="289"/>
      <c r="J54" s="289"/>
      <c r="K54" s="177"/>
    </row>
    <row r="55" spans="2:11" ht="15" customHeight="1">
      <c r="B55" s="176"/>
      <c r="C55" s="289" t="s">
        <v>356</v>
      </c>
      <c r="D55" s="289"/>
      <c r="E55" s="289"/>
      <c r="F55" s="289"/>
      <c r="G55" s="289"/>
      <c r="H55" s="289"/>
      <c r="I55" s="289"/>
      <c r="J55" s="289"/>
      <c r="K55" s="177"/>
    </row>
    <row r="56" spans="2:11" ht="12.75" customHeight="1">
      <c r="B56" s="176"/>
      <c r="C56" s="179"/>
      <c r="D56" s="179"/>
      <c r="E56" s="179"/>
      <c r="F56" s="179"/>
      <c r="G56" s="179"/>
      <c r="H56" s="179"/>
      <c r="I56" s="179"/>
      <c r="J56" s="179"/>
      <c r="K56" s="177"/>
    </row>
    <row r="57" spans="2:11" ht="15" customHeight="1">
      <c r="B57" s="176"/>
      <c r="C57" s="289" t="s">
        <v>357</v>
      </c>
      <c r="D57" s="289"/>
      <c r="E57" s="289"/>
      <c r="F57" s="289"/>
      <c r="G57" s="289"/>
      <c r="H57" s="289"/>
      <c r="I57" s="289"/>
      <c r="J57" s="289"/>
      <c r="K57" s="177"/>
    </row>
    <row r="58" spans="2:11" ht="15" customHeight="1">
      <c r="B58" s="176"/>
      <c r="C58" s="181"/>
      <c r="D58" s="289" t="s">
        <v>358</v>
      </c>
      <c r="E58" s="289"/>
      <c r="F58" s="289"/>
      <c r="G58" s="289"/>
      <c r="H58" s="289"/>
      <c r="I58" s="289"/>
      <c r="J58" s="289"/>
      <c r="K58" s="177"/>
    </row>
    <row r="59" spans="2:11" ht="15" customHeight="1">
      <c r="B59" s="176"/>
      <c r="C59" s="181"/>
      <c r="D59" s="289" t="s">
        <v>359</v>
      </c>
      <c r="E59" s="289"/>
      <c r="F59" s="289"/>
      <c r="G59" s="289"/>
      <c r="H59" s="289"/>
      <c r="I59" s="289"/>
      <c r="J59" s="289"/>
      <c r="K59" s="177"/>
    </row>
    <row r="60" spans="2:11" ht="15" customHeight="1">
      <c r="B60" s="176"/>
      <c r="C60" s="181"/>
      <c r="D60" s="289" t="s">
        <v>360</v>
      </c>
      <c r="E60" s="289"/>
      <c r="F60" s="289"/>
      <c r="G60" s="289"/>
      <c r="H60" s="289"/>
      <c r="I60" s="289"/>
      <c r="J60" s="289"/>
      <c r="K60" s="177"/>
    </row>
    <row r="61" spans="2:11" ht="15" customHeight="1">
      <c r="B61" s="176"/>
      <c r="C61" s="181"/>
      <c r="D61" s="289" t="s">
        <v>361</v>
      </c>
      <c r="E61" s="289"/>
      <c r="F61" s="289"/>
      <c r="G61" s="289"/>
      <c r="H61" s="289"/>
      <c r="I61" s="289"/>
      <c r="J61" s="289"/>
      <c r="K61" s="177"/>
    </row>
    <row r="62" spans="2:11" ht="15" customHeight="1">
      <c r="B62" s="176"/>
      <c r="C62" s="181"/>
      <c r="D62" s="291" t="s">
        <v>362</v>
      </c>
      <c r="E62" s="291"/>
      <c r="F62" s="291"/>
      <c r="G62" s="291"/>
      <c r="H62" s="291"/>
      <c r="I62" s="291"/>
      <c r="J62" s="291"/>
      <c r="K62" s="177"/>
    </row>
    <row r="63" spans="2:11" ht="15" customHeight="1">
      <c r="B63" s="176"/>
      <c r="C63" s="181"/>
      <c r="D63" s="289" t="s">
        <v>363</v>
      </c>
      <c r="E63" s="289"/>
      <c r="F63" s="289"/>
      <c r="G63" s="289"/>
      <c r="H63" s="289"/>
      <c r="I63" s="289"/>
      <c r="J63" s="289"/>
      <c r="K63" s="177"/>
    </row>
    <row r="64" spans="2:11" ht="12.75" customHeight="1">
      <c r="B64" s="176"/>
      <c r="C64" s="181"/>
      <c r="D64" s="181"/>
      <c r="E64" s="184"/>
      <c r="F64" s="181"/>
      <c r="G64" s="181"/>
      <c r="H64" s="181"/>
      <c r="I64" s="181"/>
      <c r="J64" s="181"/>
      <c r="K64" s="177"/>
    </row>
    <row r="65" spans="2:11" ht="15" customHeight="1">
      <c r="B65" s="176"/>
      <c r="C65" s="181"/>
      <c r="D65" s="289" t="s">
        <v>364</v>
      </c>
      <c r="E65" s="289"/>
      <c r="F65" s="289"/>
      <c r="G65" s="289"/>
      <c r="H65" s="289"/>
      <c r="I65" s="289"/>
      <c r="J65" s="289"/>
      <c r="K65" s="177"/>
    </row>
    <row r="66" spans="2:11" ht="15" customHeight="1">
      <c r="B66" s="176"/>
      <c r="C66" s="181"/>
      <c r="D66" s="291" t="s">
        <v>365</v>
      </c>
      <c r="E66" s="291"/>
      <c r="F66" s="291"/>
      <c r="G66" s="291"/>
      <c r="H66" s="291"/>
      <c r="I66" s="291"/>
      <c r="J66" s="291"/>
      <c r="K66" s="177"/>
    </row>
    <row r="67" spans="2:11" ht="15" customHeight="1">
      <c r="B67" s="176"/>
      <c r="C67" s="181"/>
      <c r="D67" s="289" t="s">
        <v>366</v>
      </c>
      <c r="E67" s="289"/>
      <c r="F67" s="289"/>
      <c r="G67" s="289"/>
      <c r="H67" s="289"/>
      <c r="I67" s="289"/>
      <c r="J67" s="289"/>
      <c r="K67" s="177"/>
    </row>
    <row r="68" spans="2:11" ht="15" customHeight="1">
      <c r="B68" s="176"/>
      <c r="C68" s="181"/>
      <c r="D68" s="289" t="s">
        <v>367</v>
      </c>
      <c r="E68" s="289"/>
      <c r="F68" s="289"/>
      <c r="G68" s="289"/>
      <c r="H68" s="289"/>
      <c r="I68" s="289"/>
      <c r="J68" s="289"/>
      <c r="K68" s="177"/>
    </row>
    <row r="69" spans="2:11" ht="15" customHeight="1">
      <c r="B69" s="176"/>
      <c r="C69" s="181"/>
      <c r="D69" s="289" t="s">
        <v>368</v>
      </c>
      <c r="E69" s="289"/>
      <c r="F69" s="289"/>
      <c r="G69" s="289"/>
      <c r="H69" s="289"/>
      <c r="I69" s="289"/>
      <c r="J69" s="289"/>
      <c r="K69" s="177"/>
    </row>
    <row r="70" spans="2:11" ht="15" customHeight="1">
      <c r="B70" s="176"/>
      <c r="C70" s="181"/>
      <c r="D70" s="289" t="s">
        <v>369</v>
      </c>
      <c r="E70" s="289"/>
      <c r="F70" s="289"/>
      <c r="G70" s="289"/>
      <c r="H70" s="289"/>
      <c r="I70" s="289"/>
      <c r="J70" s="289"/>
      <c r="K70" s="177"/>
    </row>
    <row r="71" spans="2:11" ht="12.75" customHeight="1">
      <c r="B71" s="185"/>
      <c r="C71" s="186"/>
      <c r="D71" s="186"/>
      <c r="E71" s="186"/>
      <c r="F71" s="186"/>
      <c r="G71" s="186"/>
      <c r="H71" s="186"/>
      <c r="I71" s="186"/>
      <c r="J71" s="186"/>
      <c r="K71" s="187"/>
    </row>
    <row r="72" spans="2:11" ht="18.75" customHeight="1">
      <c r="B72" s="188"/>
      <c r="C72" s="188"/>
      <c r="D72" s="188"/>
      <c r="E72" s="188"/>
      <c r="F72" s="188"/>
      <c r="G72" s="188"/>
      <c r="H72" s="188"/>
      <c r="I72" s="188"/>
      <c r="J72" s="188"/>
      <c r="K72" s="189"/>
    </row>
    <row r="73" spans="2:11" ht="18.75" customHeight="1">
      <c r="B73" s="189"/>
      <c r="C73" s="189"/>
      <c r="D73" s="189"/>
      <c r="E73" s="189"/>
      <c r="F73" s="189"/>
      <c r="G73" s="189"/>
      <c r="H73" s="189"/>
      <c r="I73" s="189"/>
      <c r="J73" s="189"/>
      <c r="K73" s="189"/>
    </row>
    <row r="74" spans="2:11" ht="7.5" customHeight="1">
      <c r="B74" s="190"/>
      <c r="C74" s="191"/>
      <c r="D74" s="191"/>
      <c r="E74" s="191"/>
      <c r="F74" s="191"/>
      <c r="G74" s="191"/>
      <c r="H74" s="191"/>
      <c r="I74" s="191"/>
      <c r="J74" s="191"/>
      <c r="K74" s="192"/>
    </row>
    <row r="75" spans="2:11" ht="45" customHeight="1">
      <c r="B75" s="193"/>
      <c r="C75" s="292" t="s">
        <v>370</v>
      </c>
      <c r="D75" s="292"/>
      <c r="E75" s="292"/>
      <c r="F75" s="292"/>
      <c r="G75" s="292"/>
      <c r="H75" s="292"/>
      <c r="I75" s="292"/>
      <c r="J75" s="292"/>
      <c r="K75" s="194"/>
    </row>
    <row r="76" spans="2:11" ht="17.25" customHeight="1">
      <c r="B76" s="193"/>
      <c r="C76" s="195" t="s">
        <v>371</v>
      </c>
      <c r="D76" s="195"/>
      <c r="E76" s="195"/>
      <c r="F76" s="195" t="s">
        <v>372</v>
      </c>
      <c r="G76" s="196"/>
      <c r="H76" s="195" t="s">
        <v>55</v>
      </c>
      <c r="I76" s="195" t="s">
        <v>58</v>
      </c>
      <c r="J76" s="195" t="s">
        <v>373</v>
      </c>
      <c r="K76" s="194"/>
    </row>
    <row r="77" spans="2:11" ht="17.25" customHeight="1">
      <c r="B77" s="193"/>
      <c r="C77" s="197" t="s">
        <v>374</v>
      </c>
      <c r="D77" s="197"/>
      <c r="E77" s="197"/>
      <c r="F77" s="198" t="s">
        <v>375</v>
      </c>
      <c r="G77" s="199"/>
      <c r="H77" s="197"/>
      <c r="I77" s="197"/>
      <c r="J77" s="197" t="s">
        <v>376</v>
      </c>
      <c r="K77" s="194"/>
    </row>
    <row r="78" spans="2:11" ht="5.25" customHeight="1">
      <c r="B78" s="193"/>
      <c r="C78" s="200"/>
      <c r="D78" s="200"/>
      <c r="E78" s="200"/>
      <c r="F78" s="200"/>
      <c r="G78" s="201"/>
      <c r="H78" s="200"/>
      <c r="I78" s="200"/>
      <c r="J78" s="200"/>
      <c r="K78" s="194"/>
    </row>
    <row r="79" spans="2:11" ht="15" customHeight="1">
      <c r="B79" s="193"/>
      <c r="C79" s="182" t="s">
        <v>54</v>
      </c>
      <c r="D79" s="200"/>
      <c r="E79" s="200"/>
      <c r="F79" s="202" t="s">
        <v>377</v>
      </c>
      <c r="G79" s="201"/>
      <c r="H79" s="182" t="s">
        <v>378</v>
      </c>
      <c r="I79" s="182" t="s">
        <v>379</v>
      </c>
      <c r="J79" s="182">
        <v>20</v>
      </c>
      <c r="K79" s="194"/>
    </row>
    <row r="80" spans="2:11" ht="15" customHeight="1">
      <c r="B80" s="193"/>
      <c r="C80" s="182" t="s">
        <v>380</v>
      </c>
      <c r="D80" s="182"/>
      <c r="E80" s="182"/>
      <c r="F80" s="202" t="s">
        <v>377</v>
      </c>
      <c r="G80" s="201"/>
      <c r="H80" s="182" t="s">
        <v>381</v>
      </c>
      <c r="I80" s="182" t="s">
        <v>379</v>
      </c>
      <c r="J80" s="182">
        <v>120</v>
      </c>
      <c r="K80" s="194"/>
    </row>
    <row r="81" spans="2:11" ht="15" customHeight="1">
      <c r="B81" s="203"/>
      <c r="C81" s="182" t="s">
        <v>382</v>
      </c>
      <c r="D81" s="182"/>
      <c r="E81" s="182"/>
      <c r="F81" s="202" t="s">
        <v>383</v>
      </c>
      <c r="G81" s="201"/>
      <c r="H81" s="182" t="s">
        <v>384</v>
      </c>
      <c r="I81" s="182" t="s">
        <v>379</v>
      </c>
      <c r="J81" s="182">
        <v>50</v>
      </c>
      <c r="K81" s="194"/>
    </row>
    <row r="82" spans="2:11" ht="15" customHeight="1">
      <c r="B82" s="203"/>
      <c r="C82" s="182" t="s">
        <v>385</v>
      </c>
      <c r="D82" s="182"/>
      <c r="E82" s="182"/>
      <c r="F82" s="202" t="s">
        <v>377</v>
      </c>
      <c r="G82" s="201"/>
      <c r="H82" s="182" t="s">
        <v>386</v>
      </c>
      <c r="I82" s="182" t="s">
        <v>387</v>
      </c>
      <c r="J82" s="182"/>
      <c r="K82" s="194"/>
    </row>
    <row r="83" spans="2:11" ht="15" customHeight="1">
      <c r="B83" s="203"/>
      <c r="C83" s="204" t="s">
        <v>388</v>
      </c>
      <c r="D83" s="204"/>
      <c r="E83" s="204"/>
      <c r="F83" s="205" t="s">
        <v>383</v>
      </c>
      <c r="G83" s="204"/>
      <c r="H83" s="204" t="s">
        <v>389</v>
      </c>
      <c r="I83" s="204" t="s">
        <v>379</v>
      </c>
      <c r="J83" s="204">
        <v>15</v>
      </c>
      <c r="K83" s="194"/>
    </row>
    <row r="84" spans="2:11" ht="15" customHeight="1">
      <c r="B84" s="203"/>
      <c r="C84" s="204" t="s">
        <v>390</v>
      </c>
      <c r="D84" s="204"/>
      <c r="E84" s="204"/>
      <c r="F84" s="205" t="s">
        <v>383</v>
      </c>
      <c r="G84" s="204"/>
      <c r="H84" s="204" t="s">
        <v>391</v>
      </c>
      <c r="I84" s="204" t="s">
        <v>379</v>
      </c>
      <c r="J84" s="204">
        <v>15</v>
      </c>
      <c r="K84" s="194"/>
    </row>
    <row r="85" spans="2:11" ht="15" customHeight="1">
      <c r="B85" s="203"/>
      <c r="C85" s="204" t="s">
        <v>392</v>
      </c>
      <c r="D85" s="204"/>
      <c r="E85" s="204"/>
      <c r="F85" s="205" t="s">
        <v>383</v>
      </c>
      <c r="G85" s="204"/>
      <c r="H85" s="204" t="s">
        <v>393</v>
      </c>
      <c r="I85" s="204" t="s">
        <v>379</v>
      </c>
      <c r="J85" s="204">
        <v>20</v>
      </c>
      <c r="K85" s="194"/>
    </row>
    <row r="86" spans="2:11" ht="15" customHeight="1">
      <c r="B86" s="203"/>
      <c r="C86" s="204" t="s">
        <v>394</v>
      </c>
      <c r="D86" s="204"/>
      <c r="E86" s="204"/>
      <c r="F86" s="205" t="s">
        <v>383</v>
      </c>
      <c r="G86" s="204"/>
      <c r="H86" s="204" t="s">
        <v>395</v>
      </c>
      <c r="I86" s="204" t="s">
        <v>379</v>
      </c>
      <c r="J86" s="204">
        <v>20</v>
      </c>
      <c r="K86" s="194"/>
    </row>
    <row r="87" spans="2:11" ht="15" customHeight="1">
      <c r="B87" s="203"/>
      <c r="C87" s="182" t="s">
        <v>396</v>
      </c>
      <c r="D87" s="182"/>
      <c r="E87" s="182"/>
      <c r="F87" s="202" t="s">
        <v>383</v>
      </c>
      <c r="G87" s="201"/>
      <c r="H87" s="182" t="s">
        <v>397</v>
      </c>
      <c r="I87" s="182" t="s">
        <v>379</v>
      </c>
      <c r="J87" s="182">
        <v>50</v>
      </c>
      <c r="K87" s="194"/>
    </row>
    <row r="88" spans="2:11" ht="15" customHeight="1">
      <c r="B88" s="203"/>
      <c r="C88" s="182" t="s">
        <v>398</v>
      </c>
      <c r="D88" s="182"/>
      <c r="E88" s="182"/>
      <c r="F88" s="202" t="s">
        <v>383</v>
      </c>
      <c r="G88" s="201"/>
      <c r="H88" s="182" t="s">
        <v>399</v>
      </c>
      <c r="I88" s="182" t="s">
        <v>379</v>
      </c>
      <c r="J88" s="182">
        <v>20</v>
      </c>
      <c r="K88" s="194"/>
    </row>
    <row r="89" spans="2:11" ht="15" customHeight="1">
      <c r="B89" s="203"/>
      <c r="C89" s="182" t="s">
        <v>400</v>
      </c>
      <c r="D89" s="182"/>
      <c r="E89" s="182"/>
      <c r="F89" s="202" t="s">
        <v>383</v>
      </c>
      <c r="G89" s="201"/>
      <c r="H89" s="182" t="s">
        <v>401</v>
      </c>
      <c r="I89" s="182" t="s">
        <v>379</v>
      </c>
      <c r="J89" s="182">
        <v>20</v>
      </c>
      <c r="K89" s="194"/>
    </row>
    <row r="90" spans="2:11" ht="15" customHeight="1">
      <c r="B90" s="203"/>
      <c r="C90" s="182" t="s">
        <v>402</v>
      </c>
      <c r="D90" s="182"/>
      <c r="E90" s="182"/>
      <c r="F90" s="202" t="s">
        <v>383</v>
      </c>
      <c r="G90" s="201"/>
      <c r="H90" s="182" t="s">
        <v>403</v>
      </c>
      <c r="I90" s="182" t="s">
        <v>379</v>
      </c>
      <c r="J90" s="182">
        <v>50</v>
      </c>
      <c r="K90" s="194"/>
    </row>
    <row r="91" spans="2:11" ht="15" customHeight="1">
      <c r="B91" s="203"/>
      <c r="C91" s="182" t="s">
        <v>404</v>
      </c>
      <c r="D91" s="182"/>
      <c r="E91" s="182"/>
      <c r="F91" s="202" t="s">
        <v>383</v>
      </c>
      <c r="G91" s="201"/>
      <c r="H91" s="182" t="s">
        <v>404</v>
      </c>
      <c r="I91" s="182" t="s">
        <v>379</v>
      </c>
      <c r="J91" s="182">
        <v>50</v>
      </c>
      <c r="K91" s="194"/>
    </row>
    <row r="92" spans="2:11" ht="15" customHeight="1">
      <c r="B92" s="203"/>
      <c r="C92" s="182" t="s">
        <v>405</v>
      </c>
      <c r="D92" s="182"/>
      <c r="E92" s="182"/>
      <c r="F92" s="202" t="s">
        <v>383</v>
      </c>
      <c r="G92" s="201"/>
      <c r="H92" s="182" t="s">
        <v>406</v>
      </c>
      <c r="I92" s="182" t="s">
        <v>379</v>
      </c>
      <c r="J92" s="182">
        <v>255</v>
      </c>
      <c r="K92" s="194"/>
    </row>
    <row r="93" spans="2:11" ht="15" customHeight="1">
      <c r="B93" s="203"/>
      <c r="C93" s="182" t="s">
        <v>407</v>
      </c>
      <c r="D93" s="182"/>
      <c r="E93" s="182"/>
      <c r="F93" s="202" t="s">
        <v>377</v>
      </c>
      <c r="G93" s="201"/>
      <c r="H93" s="182" t="s">
        <v>408</v>
      </c>
      <c r="I93" s="182" t="s">
        <v>409</v>
      </c>
      <c r="J93" s="182"/>
      <c r="K93" s="194"/>
    </row>
    <row r="94" spans="2:11" ht="15" customHeight="1">
      <c r="B94" s="203"/>
      <c r="C94" s="182" t="s">
        <v>410</v>
      </c>
      <c r="D94" s="182"/>
      <c r="E94" s="182"/>
      <c r="F94" s="202" t="s">
        <v>377</v>
      </c>
      <c r="G94" s="201"/>
      <c r="H94" s="182" t="s">
        <v>411</v>
      </c>
      <c r="I94" s="182" t="s">
        <v>412</v>
      </c>
      <c r="J94" s="182"/>
      <c r="K94" s="194"/>
    </row>
    <row r="95" spans="2:11" ht="15" customHeight="1">
      <c r="B95" s="203"/>
      <c r="C95" s="182" t="s">
        <v>413</v>
      </c>
      <c r="D95" s="182"/>
      <c r="E95" s="182"/>
      <c r="F95" s="202" t="s">
        <v>377</v>
      </c>
      <c r="G95" s="201"/>
      <c r="H95" s="182" t="s">
        <v>413</v>
      </c>
      <c r="I95" s="182" t="s">
        <v>412</v>
      </c>
      <c r="J95" s="182"/>
      <c r="K95" s="194"/>
    </row>
    <row r="96" spans="2:11" ht="15" customHeight="1">
      <c r="B96" s="203"/>
      <c r="C96" s="182" t="s">
        <v>39</v>
      </c>
      <c r="D96" s="182"/>
      <c r="E96" s="182"/>
      <c r="F96" s="202" t="s">
        <v>377</v>
      </c>
      <c r="G96" s="201"/>
      <c r="H96" s="182" t="s">
        <v>414</v>
      </c>
      <c r="I96" s="182" t="s">
        <v>412</v>
      </c>
      <c r="J96" s="182"/>
      <c r="K96" s="194"/>
    </row>
    <row r="97" spans="2:11" ht="15" customHeight="1">
      <c r="B97" s="203"/>
      <c r="C97" s="182" t="s">
        <v>49</v>
      </c>
      <c r="D97" s="182"/>
      <c r="E97" s="182"/>
      <c r="F97" s="202" t="s">
        <v>377</v>
      </c>
      <c r="G97" s="201"/>
      <c r="H97" s="182" t="s">
        <v>415</v>
      </c>
      <c r="I97" s="182" t="s">
        <v>412</v>
      </c>
      <c r="J97" s="182"/>
      <c r="K97" s="194"/>
    </row>
    <row r="98" spans="2:11" ht="15" customHeight="1">
      <c r="B98" s="206"/>
      <c r="C98" s="207"/>
      <c r="D98" s="207"/>
      <c r="E98" s="207"/>
      <c r="F98" s="207"/>
      <c r="G98" s="207"/>
      <c r="H98" s="207"/>
      <c r="I98" s="207"/>
      <c r="J98" s="207"/>
      <c r="K98" s="208"/>
    </row>
    <row r="99" spans="2:11" ht="18.75" customHeight="1">
      <c r="B99" s="209"/>
      <c r="C99" s="210"/>
      <c r="D99" s="210"/>
      <c r="E99" s="210"/>
      <c r="F99" s="210"/>
      <c r="G99" s="210"/>
      <c r="H99" s="210"/>
      <c r="I99" s="210"/>
      <c r="J99" s="210"/>
      <c r="K99" s="209"/>
    </row>
    <row r="100" spans="2:11" ht="18.75" customHeight="1"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</row>
    <row r="101" spans="2:11" ht="7.5" customHeight="1">
      <c r="B101" s="190"/>
      <c r="C101" s="191"/>
      <c r="D101" s="191"/>
      <c r="E101" s="191"/>
      <c r="F101" s="191"/>
      <c r="G101" s="191"/>
      <c r="H101" s="191"/>
      <c r="I101" s="191"/>
      <c r="J101" s="191"/>
      <c r="K101" s="192"/>
    </row>
    <row r="102" spans="2:11" ht="45" customHeight="1">
      <c r="B102" s="193"/>
      <c r="C102" s="292" t="s">
        <v>416</v>
      </c>
      <c r="D102" s="292"/>
      <c r="E102" s="292"/>
      <c r="F102" s="292"/>
      <c r="G102" s="292"/>
      <c r="H102" s="292"/>
      <c r="I102" s="292"/>
      <c r="J102" s="292"/>
      <c r="K102" s="194"/>
    </row>
    <row r="103" spans="2:11" ht="17.25" customHeight="1">
      <c r="B103" s="193"/>
      <c r="C103" s="195" t="s">
        <v>371</v>
      </c>
      <c r="D103" s="195"/>
      <c r="E103" s="195"/>
      <c r="F103" s="195" t="s">
        <v>372</v>
      </c>
      <c r="G103" s="196"/>
      <c r="H103" s="195" t="s">
        <v>55</v>
      </c>
      <c r="I103" s="195" t="s">
        <v>58</v>
      </c>
      <c r="J103" s="195" t="s">
        <v>373</v>
      </c>
      <c r="K103" s="194"/>
    </row>
    <row r="104" spans="2:11" ht="17.25" customHeight="1">
      <c r="B104" s="193"/>
      <c r="C104" s="197" t="s">
        <v>374</v>
      </c>
      <c r="D104" s="197"/>
      <c r="E104" s="197"/>
      <c r="F104" s="198" t="s">
        <v>375</v>
      </c>
      <c r="G104" s="199"/>
      <c r="H104" s="197"/>
      <c r="I104" s="197"/>
      <c r="J104" s="197" t="s">
        <v>376</v>
      </c>
      <c r="K104" s="194"/>
    </row>
    <row r="105" spans="2:11" ht="5.25" customHeight="1">
      <c r="B105" s="193"/>
      <c r="C105" s="195"/>
      <c r="D105" s="195"/>
      <c r="E105" s="195"/>
      <c r="F105" s="195"/>
      <c r="G105" s="211"/>
      <c r="H105" s="195"/>
      <c r="I105" s="195"/>
      <c r="J105" s="195"/>
      <c r="K105" s="194"/>
    </row>
    <row r="106" spans="2:11" ht="15" customHeight="1">
      <c r="B106" s="193"/>
      <c r="C106" s="182" t="s">
        <v>54</v>
      </c>
      <c r="D106" s="200"/>
      <c r="E106" s="200"/>
      <c r="F106" s="202" t="s">
        <v>377</v>
      </c>
      <c r="G106" s="211"/>
      <c r="H106" s="182" t="s">
        <v>417</v>
      </c>
      <c r="I106" s="182" t="s">
        <v>379</v>
      </c>
      <c r="J106" s="182">
        <v>20</v>
      </c>
      <c r="K106" s="194"/>
    </row>
    <row r="107" spans="2:11" ht="15" customHeight="1">
      <c r="B107" s="193"/>
      <c r="C107" s="182" t="s">
        <v>380</v>
      </c>
      <c r="D107" s="182"/>
      <c r="E107" s="182"/>
      <c r="F107" s="202" t="s">
        <v>377</v>
      </c>
      <c r="G107" s="182"/>
      <c r="H107" s="182" t="s">
        <v>417</v>
      </c>
      <c r="I107" s="182" t="s">
        <v>379</v>
      </c>
      <c r="J107" s="182">
        <v>120</v>
      </c>
      <c r="K107" s="194"/>
    </row>
    <row r="108" spans="2:11" ht="15" customHeight="1">
      <c r="B108" s="203"/>
      <c r="C108" s="182" t="s">
        <v>382</v>
      </c>
      <c r="D108" s="182"/>
      <c r="E108" s="182"/>
      <c r="F108" s="202" t="s">
        <v>383</v>
      </c>
      <c r="G108" s="182"/>
      <c r="H108" s="182" t="s">
        <v>417</v>
      </c>
      <c r="I108" s="182" t="s">
        <v>379</v>
      </c>
      <c r="J108" s="182">
        <v>50</v>
      </c>
      <c r="K108" s="194"/>
    </row>
    <row r="109" spans="2:11" ht="15" customHeight="1">
      <c r="B109" s="203"/>
      <c r="C109" s="182" t="s">
        <v>385</v>
      </c>
      <c r="D109" s="182"/>
      <c r="E109" s="182"/>
      <c r="F109" s="202" t="s">
        <v>377</v>
      </c>
      <c r="G109" s="182"/>
      <c r="H109" s="182" t="s">
        <v>417</v>
      </c>
      <c r="I109" s="182" t="s">
        <v>387</v>
      </c>
      <c r="J109" s="182"/>
      <c r="K109" s="194"/>
    </row>
    <row r="110" spans="2:11" ht="15" customHeight="1">
      <c r="B110" s="203"/>
      <c r="C110" s="182" t="s">
        <v>396</v>
      </c>
      <c r="D110" s="182"/>
      <c r="E110" s="182"/>
      <c r="F110" s="202" t="s">
        <v>383</v>
      </c>
      <c r="G110" s="182"/>
      <c r="H110" s="182" t="s">
        <v>417</v>
      </c>
      <c r="I110" s="182" t="s">
        <v>379</v>
      </c>
      <c r="J110" s="182">
        <v>50</v>
      </c>
      <c r="K110" s="194"/>
    </row>
    <row r="111" spans="2:11" ht="15" customHeight="1">
      <c r="B111" s="203"/>
      <c r="C111" s="182" t="s">
        <v>404</v>
      </c>
      <c r="D111" s="182"/>
      <c r="E111" s="182"/>
      <c r="F111" s="202" t="s">
        <v>383</v>
      </c>
      <c r="G111" s="182"/>
      <c r="H111" s="182" t="s">
        <v>417</v>
      </c>
      <c r="I111" s="182" t="s">
        <v>379</v>
      </c>
      <c r="J111" s="182">
        <v>50</v>
      </c>
      <c r="K111" s="194"/>
    </row>
    <row r="112" spans="2:11" ht="15" customHeight="1">
      <c r="B112" s="203"/>
      <c r="C112" s="182" t="s">
        <v>402</v>
      </c>
      <c r="D112" s="182"/>
      <c r="E112" s="182"/>
      <c r="F112" s="202" t="s">
        <v>383</v>
      </c>
      <c r="G112" s="182"/>
      <c r="H112" s="182" t="s">
        <v>417</v>
      </c>
      <c r="I112" s="182" t="s">
        <v>379</v>
      </c>
      <c r="J112" s="182">
        <v>50</v>
      </c>
      <c r="K112" s="194"/>
    </row>
    <row r="113" spans="2:11" ht="15" customHeight="1">
      <c r="B113" s="203"/>
      <c r="C113" s="182" t="s">
        <v>54</v>
      </c>
      <c r="D113" s="182"/>
      <c r="E113" s="182"/>
      <c r="F113" s="202" t="s">
        <v>377</v>
      </c>
      <c r="G113" s="182"/>
      <c r="H113" s="182" t="s">
        <v>418</v>
      </c>
      <c r="I113" s="182" t="s">
        <v>379</v>
      </c>
      <c r="J113" s="182">
        <v>20</v>
      </c>
      <c r="K113" s="194"/>
    </row>
    <row r="114" spans="2:11" ht="15" customHeight="1">
      <c r="B114" s="203"/>
      <c r="C114" s="182" t="s">
        <v>419</v>
      </c>
      <c r="D114" s="182"/>
      <c r="E114" s="182"/>
      <c r="F114" s="202" t="s">
        <v>377</v>
      </c>
      <c r="G114" s="182"/>
      <c r="H114" s="182" t="s">
        <v>420</v>
      </c>
      <c r="I114" s="182" t="s">
        <v>379</v>
      </c>
      <c r="J114" s="182">
        <v>120</v>
      </c>
      <c r="K114" s="194"/>
    </row>
    <row r="115" spans="2:11" ht="15" customHeight="1">
      <c r="B115" s="203"/>
      <c r="C115" s="182" t="s">
        <v>39</v>
      </c>
      <c r="D115" s="182"/>
      <c r="E115" s="182"/>
      <c r="F115" s="202" t="s">
        <v>377</v>
      </c>
      <c r="G115" s="182"/>
      <c r="H115" s="182" t="s">
        <v>421</v>
      </c>
      <c r="I115" s="182" t="s">
        <v>412</v>
      </c>
      <c r="J115" s="182"/>
      <c r="K115" s="194"/>
    </row>
    <row r="116" spans="2:11" ht="15" customHeight="1">
      <c r="B116" s="203"/>
      <c r="C116" s="182" t="s">
        <v>49</v>
      </c>
      <c r="D116" s="182"/>
      <c r="E116" s="182"/>
      <c r="F116" s="202" t="s">
        <v>377</v>
      </c>
      <c r="G116" s="182"/>
      <c r="H116" s="182" t="s">
        <v>422</v>
      </c>
      <c r="I116" s="182" t="s">
        <v>412</v>
      </c>
      <c r="J116" s="182"/>
      <c r="K116" s="194"/>
    </row>
    <row r="117" spans="2:11" ht="15" customHeight="1">
      <c r="B117" s="203"/>
      <c r="C117" s="182" t="s">
        <v>58</v>
      </c>
      <c r="D117" s="182"/>
      <c r="E117" s="182"/>
      <c r="F117" s="202" t="s">
        <v>377</v>
      </c>
      <c r="G117" s="182"/>
      <c r="H117" s="182" t="s">
        <v>423</v>
      </c>
      <c r="I117" s="182" t="s">
        <v>424</v>
      </c>
      <c r="J117" s="182"/>
      <c r="K117" s="194"/>
    </row>
    <row r="118" spans="2:11" ht="15" customHeight="1">
      <c r="B118" s="206"/>
      <c r="C118" s="212"/>
      <c r="D118" s="212"/>
      <c r="E118" s="212"/>
      <c r="F118" s="212"/>
      <c r="G118" s="212"/>
      <c r="H118" s="212"/>
      <c r="I118" s="212"/>
      <c r="J118" s="212"/>
      <c r="K118" s="208"/>
    </row>
    <row r="119" spans="2:11" ht="18.75" customHeight="1">
      <c r="B119" s="213"/>
      <c r="C119" s="179"/>
      <c r="D119" s="179"/>
      <c r="E119" s="179"/>
      <c r="F119" s="214"/>
      <c r="G119" s="179"/>
      <c r="H119" s="179"/>
      <c r="I119" s="179"/>
      <c r="J119" s="179"/>
      <c r="K119" s="213"/>
    </row>
    <row r="120" spans="2:11" ht="18.75" customHeight="1"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2:11" ht="7.5" customHeight="1">
      <c r="B121" s="215"/>
      <c r="C121" s="216"/>
      <c r="D121" s="216"/>
      <c r="E121" s="216"/>
      <c r="F121" s="216"/>
      <c r="G121" s="216"/>
      <c r="H121" s="216"/>
      <c r="I121" s="216"/>
      <c r="J121" s="216"/>
      <c r="K121" s="217"/>
    </row>
    <row r="122" spans="2:11" ht="45" customHeight="1">
      <c r="B122" s="218"/>
      <c r="C122" s="288" t="s">
        <v>425</v>
      </c>
      <c r="D122" s="288"/>
      <c r="E122" s="288"/>
      <c r="F122" s="288"/>
      <c r="G122" s="288"/>
      <c r="H122" s="288"/>
      <c r="I122" s="288"/>
      <c r="J122" s="288"/>
      <c r="K122" s="219"/>
    </row>
    <row r="123" spans="2:11" ht="17.25" customHeight="1">
      <c r="B123" s="220"/>
      <c r="C123" s="195" t="s">
        <v>371</v>
      </c>
      <c r="D123" s="195"/>
      <c r="E123" s="195"/>
      <c r="F123" s="195" t="s">
        <v>372</v>
      </c>
      <c r="G123" s="196"/>
      <c r="H123" s="195" t="s">
        <v>55</v>
      </c>
      <c r="I123" s="195" t="s">
        <v>58</v>
      </c>
      <c r="J123" s="195" t="s">
        <v>373</v>
      </c>
      <c r="K123" s="221"/>
    </row>
    <row r="124" spans="2:11" ht="17.25" customHeight="1">
      <c r="B124" s="220"/>
      <c r="C124" s="197" t="s">
        <v>374</v>
      </c>
      <c r="D124" s="197"/>
      <c r="E124" s="197"/>
      <c r="F124" s="198" t="s">
        <v>375</v>
      </c>
      <c r="G124" s="199"/>
      <c r="H124" s="197"/>
      <c r="I124" s="197"/>
      <c r="J124" s="197" t="s">
        <v>376</v>
      </c>
      <c r="K124" s="221"/>
    </row>
    <row r="125" spans="2:11" ht="5.25" customHeight="1">
      <c r="B125" s="222"/>
      <c r="C125" s="200"/>
      <c r="D125" s="200"/>
      <c r="E125" s="200"/>
      <c r="F125" s="200"/>
      <c r="G125" s="182"/>
      <c r="H125" s="200"/>
      <c r="I125" s="200"/>
      <c r="J125" s="200"/>
      <c r="K125" s="223"/>
    </row>
    <row r="126" spans="2:11" ht="15" customHeight="1">
      <c r="B126" s="222"/>
      <c r="C126" s="182" t="s">
        <v>380</v>
      </c>
      <c r="D126" s="200"/>
      <c r="E126" s="200"/>
      <c r="F126" s="202" t="s">
        <v>377</v>
      </c>
      <c r="G126" s="182"/>
      <c r="H126" s="182" t="s">
        <v>417</v>
      </c>
      <c r="I126" s="182" t="s">
        <v>379</v>
      </c>
      <c r="J126" s="182">
        <v>120</v>
      </c>
      <c r="K126" s="224"/>
    </row>
    <row r="127" spans="2:11" ht="15" customHeight="1">
      <c r="B127" s="222"/>
      <c r="C127" s="182" t="s">
        <v>426</v>
      </c>
      <c r="D127" s="182"/>
      <c r="E127" s="182"/>
      <c r="F127" s="202" t="s">
        <v>377</v>
      </c>
      <c r="G127" s="182"/>
      <c r="H127" s="182" t="s">
        <v>427</v>
      </c>
      <c r="I127" s="182" t="s">
        <v>379</v>
      </c>
      <c r="J127" s="182" t="s">
        <v>428</v>
      </c>
      <c r="K127" s="224"/>
    </row>
    <row r="128" spans="2:11" ht="15" customHeight="1">
      <c r="B128" s="222"/>
      <c r="C128" s="182" t="s">
        <v>85</v>
      </c>
      <c r="D128" s="182"/>
      <c r="E128" s="182"/>
      <c r="F128" s="202" t="s">
        <v>377</v>
      </c>
      <c r="G128" s="182"/>
      <c r="H128" s="182" t="s">
        <v>429</v>
      </c>
      <c r="I128" s="182" t="s">
        <v>379</v>
      </c>
      <c r="J128" s="182" t="s">
        <v>428</v>
      </c>
      <c r="K128" s="224"/>
    </row>
    <row r="129" spans="2:11" ht="15" customHeight="1">
      <c r="B129" s="222"/>
      <c r="C129" s="182" t="s">
        <v>388</v>
      </c>
      <c r="D129" s="182"/>
      <c r="E129" s="182"/>
      <c r="F129" s="202" t="s">
        <v>383</v>
      </c>
      <c r="G129" s="182"/>
      <c r="H129" s="182" t="s">
        <v>389</v>
      </c>
      <c r="I129" s="182" t="s">
        <v>379</v>
      </c>
      <c r="J129" s="182">
        <v>15</v>
      </c>
      <c r="K129" s="224"/>
    </row>
    <row r="130" spans="2:11" ht="15" customHeight="1">
      <c r="B130" s="222"/>
      <c r="C130" s="204" t="s">
        <v>390</v>
      </c>
      <c r="D130" s="204"/>
      <c r="E130" s="204"/>
      <c r="F130" s="205" t="s">
        <v>383</v>
      </c>
      <c r="G130" s="204"/>
      <c r="H130" s="204" t="s">
        <v>391</v>
      </c>
      <c r="I130" s="204" t="s">
        <v>379</v>
      </c>
      <c r="J130" s="204">
        <v>15</v>
      </c>
      <c r="K130" s="224"/>
    </row>
    <row r="131" spans="2:11" ht="15" customHeight="1">
      <c r="B131" s="222"/>
      <c r="C131" s="204" t="s">
        <v>392</v>
      </c>
      <c r="D131" s="204"/>
      <c r="E131" s="204"/>
      <c r="F131" s="205" t="s">
        <v>383</v>
      </c>
      <c r="G131" s="204"/>
      <c r="H131" s="204" t="s">
        <v>393</v>
      </c>
      <c r="I131" s="204" t="s">
        <v>379</v>
      </c>
      <c r="J131" s="204">
        <v>20</v>
      </c>
      <c r="K131" s="224"/>
    </row>
    <row r="132" spans="2:11" ht="15" customHeight="1">
      <c r="B132" s="222"/>
      <c r="C132" s="204" t="s">
        <v>394</v>
      </c>
      <c r="D132" s="204"/>
      <c r="E132" s="204"/>
      <c r="F132" s="205" t="s">
        <v>383</v>
      </c>
      <c r="G132" s="204"/>
      <c r="H132" s="204" t="s">
        <v>395</v>
      </c>
      <c r="I132" s="204" t="s">
        <v>379</v>
      </c>
      <c r="J132" s="204">
        <v>20</v>
      </c>
      <c r="K132" s="224"/>
    </row>
    <row r="133" spans="2:11" ht="15" customHeight="1">
      <c r="B133" s="222"/>
      <c r="C133" s="182" t="s">
        <v>382</v>
      </c>
      <c r="D133" s="182"/>
      <c r="E133" s="182"/>
      <c r="F133" s="202" t="s">
        <v>383</v>
      </c>
      <c r="G133" s="182"/>
      <c r="H133" s="182" t="s">
        <v>417</v>
      </c>
      <c r="I133" s="182" t="s">
        <v>379</v>
      </c>
      <c r="J133" s="182">
        <v>50</v>
      </c>
      <c r="K133" s="224"/>
    </row>
    <row r="134" spans="2:11" ht="15" customHeight="1">
      <c r="B134" s="222"/>
      <c r="C134" s="182" t="s">
        <v>396</v>
      </c>
      <c r="D134" s="182"/>
      <c r="E134" s="182"/>
      <c r="F134" s="202" t="s">
        <v>383</v>
      </c>
      <c r="G134" s="182"/>
      <c r="H134" s="182" t="s">
        <v>417</v>
      </c>
      <c r="I134" s="182" t="s">
        <v>379</v>
      </c>
      <c r="J134" s="182">
        <v>50</v>
      </c>
      <c r="K134" s="224"/>
    </row>
    <row r="135" spans="2:11" ht="15" customHeight="1">
      <c r="B135" s="222"/>
      <c r="C135" s="182" t="s">
        <v>402</v>
      </c>
      <c r="D135" s="182"/>
      <c r="E135" s="182"/>
      <c r="F135" s="202" t="s">
        <v>383</v>
      </c>
      <c r="G135" s="182"/>
      <c r="H135" s="182" t="s">
        <v>417</v>
      </c>
      <c r="I135" s="182" t="s">
        <v>379</v>
      </c>
      <c r="J135" s="182">
        <v>50</v>
      </c>
      <c r="K135" s="224"/>
    </row>
    <row r="136" spans="2:11" ht="15" customHeight="1">
      <c r="B136" s="222"/>
      <c r="C136" s="182" t="s">
        <v>404</v>
      </c>
      <c r="D136" s="182"/>
      <c r="E136" s="182"/>
      <c r="F136" s="202" t="s">
        <v>383</v>
      </c>
      <c r="G136" s="182"/>
      <c r="H136" s="182" t="s">
        <v>417</v>
      </c>
      <c r="I136" s="182" t="s">
        <v>379</v>
      </c>
      <c r="J136" s="182">
        <v>50</v>
      </c>
      <c r="K136" s="224"/>
    </row>
    <row r="137" spans="2:11" ht="15" customHeight="1">
      <c r="B137" s="222"/>
      <c r="C137" s="182" t="s">
        <v>405</v>
      </c>
      <c r="D137" s="182"/>
      <c r="E137" s="182"/>
      <c r="F137" s="202" t="s">
        <v>383</v>
      </c>
      <c r="G137" s="182"/>
      <c r="H137" s="182" t="s">
        <v>430</v>
      </c>
      <c r="I137" s="182" t="s">
        <v>379</v>
      </c>
      <c r="J137" s="182">
        <v>255</v>
      </c>
      <c r="K137" s="224"/>
    </row>
    <row r="138" spans="2:11" ht="15" customHeight="1">
      <c r="B138" s="222"/>
      <c r="C138" s="182" t="s">
        <v>407</v>
      </c>
      <c r="D138" s="182"/>
      <c r="E138" s="182"/>
      <c r="F138" s="202" t="s">
        <v>377</v>
      </c>
      <c r="G138" s="182"/>
      <c r="H138" s="182" t="s">
        <v>431</v>
      </c>
      <c r="I138" s="182" t="s">
        <v>409</v>
      </c>
      <c r="J138" s="182"/>
      <c r="K138" s="224"/>
    </row>
    <row r="139" spans="2:11" ht="15" customHeight="1">
      <c r="B139" s="222"/>
      <c r="C139" s="182" t="s">
        <v>410</v>
      </c>
      <c r="D139" s="182"/>
      <c r="E139" s="182"/>
      <c r="F139" s="202" t="s">
        <v>377</v>
      </c>
      <c r="G139" s="182"/>
      <c r="H139" s="182" t="s">
        <v>432</v>
      </c>
      <c r="I139" s="182" t="s">
        <v>412</v>
      </c>
      <c r="J139" s="182"/>
      <c r="K139" s="224"/>
    </row>
    <row r="140" spans="2:11" ht="15" customHeight="1">
      <c r="B140" s="222"/>
      <c r="C140" s="182" t="s">
        <v>413</v>
      </c>
      <c r="D140" s="182"/>
      <c r="E140" s="182"/>
      <c r="F140" s="202" t="s">
        <v>377</v>
      </c>
      <c r="G140" s="182"/>
      <c r="H140" s="182" t="s">
        <v>413</v>
      </c>
      <c r="I140" s="182" t="s">
        <v>412</v>
      </c>
      <c r="J140" s="182"/>
      <c r="K140" s="224"/>
    </row>
    <row r="141" spans="2:11" ht="15" customHeight="1">
      <c r="B141" s="222"/>
      <c r="C141" s="182" t="s">
        <v>39</v>
      </c>
      <c r="D141" s="182"/>
      <c r="E141" s="182"/>
      <c r="F141" s="202" t="s">
        <v>377</v>
      </c>
      <c r="G141" s="182"/>
      <c r="H141" s="182" t="s">
        <v>433</v>
      </c>
      <c r="I141" s="182" t="s">
        <v>412</v>
      </c>
      <c r="J141" s="182"/>
      <c r="K141" s="224"/>
    </row>
    <row r="142" spans="2:11" ht="15" customHeight="1">
      <c r="B142" s="222"/>
      <c r="C142" s="182" t="s">
        <v>434</v>
      </c>
      <c r="D142" s="182"/>
      <c r="E142" s="182"/>
      <c r="F142" s="202" t="s">
        <v>377</v>
      </c>
      <c r="G142" s="182"/>
      <c r="H142" s="182" t="s">
        <v>435</v>
      </c>
      <c r="I142" s="182" t="s">
        <v>412</v>
      </c>
      <c r="J142" s="182"/>
      <c r="K142" s="224"/>
    </row>
    <row r="143" spans="2:11" ht="1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7"/>
    </row>
    <row r="144" spans="2:11" ht="18.75" customHeight="1">
      <c r="B144" s="179"/>
      <c r="C144" s="179"/>
      <c r="D144" s="179"/>
      <c r="E144" s="179"/>
      <c r="F144" s="214"/>
      <c r="G144" s="179"/>
      <c r="H144" s="179"/>
      <c r="I144" s="179"/>
      <c r="J144" s="179"/>
      <c r="K144" s="179"/>
    </row>
    <row r="145" spans="2:11" ht="18.75" customHeight="1"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</row>
    <row r="146" spans="2:11" ht="7.5" customHeight="1">
      <c r="B146" s="190"/>
      <c r="C146" s="191"/>
      <c r="D146" s="191"/>
      <c r="E146" s="191"/>
      <c r="F146" s="191"/>
      <c r="G146" s="191"/>
      <c r="H146" s="191"/>
      <c r="I146" s="191"/>
      <c r="J146" s="191"/>
      <c r="K146" s="192"/>
    </row>
    <row r="147" spans="2:11" ht="45" customHeight="1">
      <c r="B147" s="193"/>
      <c r="C147" s="292" t="s">
        <v>436</v>
      </c>
      <c r="D147" s="292"/>
      <c r="E147" s="292"/>
      <c r="F147" s="292"/>
      <c r="G147" s="292"/>
      <c r="H147" s="292"/>
      <c r="I147" s="292"/>
      <c r="J147" s="292"/>
      <c r="K147" s="194"/>
    </row>
    <row r="148" spans="2:11" ht="17.25" customHeight="1">
      <c r="B148" s="193"/>
      <c r="C148" s="195" t="s">
        <v>371</v>
      </c>
      <c r="D148" s="195"/>
      <c r="E148" s="195"/>
      <c r="F148" s="195" t="s">
        <v>372</v>
      </c>
      <c r="G148" s="196"/>
      <c r="H148" s="195" t="s">
        <v>55</v>
      </c>
      <c r="I148" s="195" t="s">
        <v>58</v>
      </c>
      <c r="J148" s="195" t="s">
        <v>373</v>
      </c>
      <c r="K148" s="194"/>
    </row>
    <row r="149" spans="2:11" ht="17.25" customHeight="1">
      <c r="B149" s="193"/>
      <c r="C149" s="197" t="s">
        <v>374</v>
      </c>
      <c r="D149" s="197"/>
      <c r="E149" s="197"/>
      <c r="F149" s="198" t="s">
        <v>375</v>
      </c>
      <c r="G149" s="199"/>
      <c r="H149" s="197"/>
      <c r="I149" s="197"/>
      <c r="J149" s="197" t="s">
        <v>376</v>
      </c>
      <c r="K149" s="194"/>
    </row>
    <row r="150" spans="2:11" ht="5.25" customHeight="1">
      <c r="B150" s="203"/>
      <c r="C150" s="200"/>
      <c r="D150" s="200"/>
      <c r="E150" s="200"/>
      <c r="F150" s="200"/>
      <c r="G150" s="201"/>
      <c r="H150" s="200"/>
      <c r="I150" s="200"/>
      <c r="J150" s="200"/>
      <c r="K150" s="224"/>
    </row>
    <row r="151" spans="2:11" ht="15" customHeight="1">
      <c r="B151" s="203"/>
      <c r="C151" s="228" t="s">
        <v>380</v>
      </c>
      <c r="D151" s="182"/>
      <c r="E151" s="182"/>
      <c r="F151" s="229" t="s">
        <v>377</v>
      </c>
      <c r="G151" s="182"/>
      <c r="H151" s="228" t="s">
        <v>417</v>
      </c>
      <c r="I151" s="228" t="s">
        <v>379</v>
      </c>
      <c r="J151" s="228">
        <v>120</v>
      </c>
      <c r="K151" s="224"/>
    </row>
    <row r="152" spans="2:11" ht="15" customHeight="1">
      <c r="B152" s="203"/>
      <c r="C152" s="228" t="s">
        <v>426</v>
      </c>
      <c r="D152" s="182"/>
      <c r="E152" s="182"/>
      <c r="F152" s="229" t="s">
        <v>377</v>
      </c>
      <c r="G152" s="182"/>
      <c r="H152" s="228" t="s">
        <v>437</v>
      </c>
      <c r="I152" s="228" t="s">
        <v>379</v>
      </c>
      <c r="J152" s="228" t="s">
        <v>428</v>
      </c>
      <c r="K152" s="224"/>
    </row>
    <row r="153" spans="2:11" ht="15" customHeight="1">
      <c r="B153" s="203"/>
      <c r="C153" s="228" t="s">
        <v>85</v>
      </c>
      <c r="D153" s="182"/>
      <c r="E153" s="182"/>
      <c r="F153" s="229" t="s">
        <v>377</v>
      </c>
      <c r="G153" s="182"/>
      <c r="H153" s="228" t="s">
        <v>438</v>
      </c>
      <c r="I153" s="228" t="s">
        <v>379</v>
      </c>
      <c r="J153" s="228" t="s">
        <v>428</v>
      </c>
      <c r="K153" s="224"/>
    </row>
    <row r="154" spans="2:11" ht="15" customHeight="1">
      <c r="B154" s="203"/>
      <c r="C154" s="228" t="s">
        <v>382</v>
      </c>
      <c r="D154" s="182"/>
      <c r="E154" s="182"/>
      <c r="F154" s="229" t="s">
        <v>383</v>
      </c>
      <c r="G154" s="182"/>
      <c r="H154" s="228" t="s">
        <v>417</v>
      </c>
      <c r="I154" s="228" t="s">
        <v>379</v>
      </c>
      <c r="J154" s="228">
        <v>50</v>
      </c>
      <c r="K154" s="224"/>
    </row>
    <row r="155" spans="2:11" ht="15" customHeight="1">
      <c r="B155" s="203"/>
      <c r="C155" s="228" t="s">
        <v>385</v>
      </c>
      <c r="D155" s="182"/>
      <c r="E155" s="182"/>
      <c r="F155" s="229" t="s">
        <v>377</v>
      </c>
      <c r="G155" s="182"/>
      <c r="H155" s="228" t="s">
        <v>417</v>
      </c>
      <c r="I155" s="228" t="s">
        <v>387</v>
      </c>
      <c r="J155" s="228"/>
      <c r="K155" s="224"/>
    </row>
    <row r="156" spans="2:11" ht="15" customHeight="1">
      <c r="B156" s="203"/>
      <c r="C156" s="228" t="s">
        <v>396</v>
      </c>
      <c r="D156" s="182"/>
      <c r="E156" s="182"/>
      <c r="F156" s="229" t="s">
        <v>383</v>
      </c>
      <c r="G156" s="182"/>
      <c r="H156" s="228" t="s">
        <v>417</v>
      </c>
      <c r="I156" s="228" t="s">
        <v>379</v>
      </c>
      <c r="J156" s="228">
        <v>50</v>
      </c>
      <c r="K156" s="224"/>
    </row>
    <row r="157" spans="2:11" ht="15" customHeight="1">
      <c r="B157" s="203"/>
      <c r="C157" s="228" t="s">
        <v>404</v>
      </c>
      <c r="D157" s="182"/>
      <c r="E157" s="182"/>
      <c r="F157" s="229" t="s">
        <v>383</v>
      </c>
      <c r="G157" s="182"/>
      <c r="H157" s="228" t="s">
        <v>417</v>
      </c>
      <c r="I157" s="228" t="s">
        <v>379</v>
      </c>
      <c r="J157" s="228">
        <v>50</v>
      </c>
      <c r="K157" s="224"/>
    </row>
    <row r="158" spans="2:11" ht="15" customHeight="1">
      <c r="B158" s="203"/>
      <c r="C158" s="228" t="s">
        <v>402</v>
      </c>
      <c r="D158" s="182"/>
      <c r="E158" s="182"/>
      <c r="F158" s="229" t="s">
        <v>383</v>
      </c>
      <c r="G158" s="182"/>
      <c r="H158" s="228" t="s">
        <v>417</v>
      </c>
      <c r="I158" s="228" t="s">
        <v>379</v>
      </c>
      <c r="J158" s="228">
        <v>50</v>
      </c>
      <c r="K158" s="224"/>
    </row>
    <row r="159" spans="2:11" ht="15" customHeight="1">
      <c r="B159" s="203"/>
      <c r="C159" s="228" t="s">
        <v>96</v>
      </c>
      <c r="D159" s="182"/>
      <c r="E159" s="182"/>
      <c r="F159" s="229" t="s">
        <v>377</v>
      </c>
      <c r="G159" s="182"/>
      <c r="H159" s="228" t="s">
        <v>439</v>
      </c>
      <c r="I159" s="228" t="s">
        <v>379</v>
      </c>
      <c r="J159" s="228" t="s">
        <v>440</v>
      </c>
      <c r="K159" s="224"/>
    </row>
    <row r="160" spans="2:11" ht="15" customHeight="1">
      <c r="B160" s="203"/>
      <c r="C160" s="228" t="s">
        <v>441</v>
      </c>
      <c r="D160" s="182"/>
      <c r="E160" s="182"/>
      <c r="F160" s="229" t="s">
        <v>377</v>
      </c>
      <c r="G160" s="182"/>
      <c r="H160" s="228" t="s">
        <v>442</v>
      </c>
      <c r="I160" s="228" t="s">
        <v>412</v>
      </c>
      <c r="J160" s="228"/>
      <c r="K160" s="224"/>
    </row>
    <row r="161" spans="2:11" ht="15" customHeight="1">
      <c r="B161" s="230"/>
      <c r="C161" s="212"/>
      <c r="D161" s="212"/>
      <c r="E161" s="212"/>
      <c r="F161" s="212"/>
      <c r="G161" s="212"/>
      <c r="H161" s="212"/>
      <c r="I161" s="212"/>
      <c r="J161" s="212"/>
      <c r="K161" s="231"/>
    </row>
    <row r="162" spans="2:11" ht="18.75" customHeight="1">
      <c r="B162" s="179"/>
      <c r="C162" s="182"/>
      <c r="D162" s="182"/>
      <c r="E162" s="182"/>
      <c r="F162" s="202"/>
      <c r="G162" s="182"/>
      <c r="H162" s="182"/>
      <c r="I162" s="182"/>
      <c r="J162" s="182"/>
      <c r="K162" s="179"/>
    </row>
    <row r="163" spans="2:11" ht="18.75" customHeight="1"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</row>
    <row r="164" spans="2:11" ht="7.5" customHeight="1">
      <c r="B164" s="171"/>
      <c r="C164" s="172"/>
      <c r="D164" s="172"/>
      <c r="E164" s="172"/>
      <c r="F164" s="172"/>
      <c r="G164" s="172"/>
      <c r="H164" s="172"/>
      <c r="I164" s="172"/>
      <c r="J164" s="172"/>
      <c r="K164" s="173"/>
    </row>
    <row r="165" spans="2:11" ht="45" customHeight="1">
      <c r="B165" s="174"/>
      <c r="C165" s="288" t="s">
        <v>443</v>
      </c>
      <c r="D165" s="288"/>
      <c r="E165" s="288"/>
      <c r="F165" s="288"/>
      <c r="G165" s="288"/>
      <c r="H165" s="288"/>
      <c r="I165" s="288"/>
      <c r="J165" s="288"/>
      <c r="K165" s="175"/>
    </row>
    <row r="166" spans="2:11" ht="17.25" customHeight="1">
      <c r="B166" s="174"/>
      <c r="C166" s="195" t="s">
        <v>371</v>
      </c>
      <c r="D166" s="195"/>
      <c r="E166" s="195"/>
      <c r="F166" s="195" t="s">
        <v>372</v>
      </c>
      <c r="G166" s="232"/>
      <c r="H166" s="233" t="s">
        <v>55</v>
      </c>
      <c r="I166" s="233" t="s">
        <v>58</v>
      </c>
      <c r="J166" s="195" t="s">
        <v>373</v>
      </c>
      <c r="K166" s="175"/>
    </row>
    <row r="167" spans="2:11" ht="17.25" customHeight="1">
      <c r="B167" s="176"/>
      <c r="C167" s="197" t="s">
        <v>374</v>
      </c>
      <c r="D167" s="197"/>
      <c r="E167" s="197"/>
      <c r="F167" s="198" t="s">
        <v>375</v>
      </c>
      <c r="G167" s="234"/>
      <c r="H167" s="235"/>
      <c r="I167" s="235"/>
      <c r="J167" s="197" t="s">
        <v>376</v>
      </c>
      <c r="K167" s="177"/>
    </row>
    <row r="168" spans="2:11" ht="5.25" customHeight="1">
      <c r="B168" s="203"/>
      <c r="C168" s="200"/>
      <c r="D168" s="200"/>
      <c r="E168" s="200"/>
      <c r="F168" s="200"/>
      <c r="G168" s="201"/>
      <c r="H168" s="200"/>
      <c r="I168" s="200"/>
      <c r="J168" s="200"/>
      <c r="K168" s="224"/>
    </row>
    <row r="169" spans="2:11" ht="15" customHeight="1">
      <c r="B169" s="203"/>
      <c r="C169" s="182" t="s">
        <v>380</v>
      </c>
      <c r="D169" s="182"/>
      <c r="E169" s="182"/>
      <c r="F169" s="202" t="s">
        <v>377</v>
      </c>
      <c r="G169" s="182"/>
      <c r="H169" s="182" t="s">
        <v>417</v>
      </c>
      <c r="I169" s="182" t="s">
        <v>379</v>
      </c>
      <c r="J169" s="182">
        <v>120</v>
      </c>
      <c r="K169" s="224"/>
    </row>
    <row r="170" spans="2:11" ht="15" customHeight="1">
      <c r="B170" s="203"/>
      <c r="C170" s="182" t="s">
        <v>426</v>
      </c>
      <c r="D170" s="182"/>
      <c r="E170" s="182"/>
      <c r="F170" s="202" t="s">
        <v>377</v>
      </c>
      <c r="G170" s="182"/>
      <c r="H170" s="182" t="s">
        <v>427</v>
      </c>
      <c r="I170" s="182" t="s">
        <v>379</v>
      </c>
      <c r="J170" s="182" t="s">
        <v>428</v>
      </c>
      <c r="K170" s="224"/>
    </row>
    <row r="171" spans="2:11" ht="15" customHeight="1">
      <c r="B171" s="203"/>
      <c r="C171" s="182" t="s">
        <v>85</v>
      </c>
      <c r="D171" s="182"/>
      <c r="E171" s="182"/>
      <c r="F171" s="202" t="s">
        <v>377</v>
      </c>
      <c r="G171" s="182"/>
      <c r="H171" s="182" t="s">
        <v>444</v>
      </c>
      <c r="I171" s="182" t="s">
        <v>379</v>
      </c>
      <c r="J171" s="182" t="s">
        <v>428</v>
      </c>
      <c r="K171" s="224"/>
    </row>
    <row r="172" spans="2:11" ht="15" customHeight="1">
      <c r="B172" s="203"/>
      <c r="C172" s="182" t="s">
        <v>382</v>
      </c>
      <c r="D172" s="182"/>
      <c r="E172" s="182"/>
      <c r="F172" s="202" t="s">
        <v>383</v>
      </c>
      <c r="G172" s="182"/>
      <c r="H172" s="182" t="s">
        <v>444</v>
      </c>
      <c r="I172" s="182" t="s">
        <v>379</v>
      </c>
      <c r="J172" s="182">
        <v>50</v>
      </c>
      <c r="K172" s="224"/>
    </row>
    <row r="173" spans="2:11" ht="15" customHeight="1">
      <c r="B173" s="203"/>
      <c r="C173" s="182" t="s">
        <v>385</v>
      </c>
      <c r="D173" s="182"/>
      <c r="E173" s="182"/>
      <c r="F173" s="202" t="s">
        <v>377</v>
      </c>
      <c r="G173" s="182"/>
      <c r="H173" s="182" t="s">
        <v>444</v>
      </c>
      <c r="I173" s="182" t="s">
        <v>387</v>
      </c>
      <c r="J173" s="182"/>
      <c r="K173" s="224"/>
    </row>
    <row r="174" spans="2:11" ht="15" customHeight="1">
      <c r="B174" s="203"/>
      <c r="C174" s="182" t="s">
        <v>396</v>
      </c>
      <c r="D174" s="182"/>
      <c r="E174" s="182"/>
      <c r="F174" s="202" t="s">
        <v>383</v>
      </c>
      <c r="G174" s="182"/>
      <c r="H174" s="182" t="s">
        <v>444</v>
      </c>
      <c r="I174" s="182" t="s">
        <v>379</v>
      </c>
      <c r="J174" s="182">
        <v>50</v>
      </c>
      <c r="K174" s="224"/>
    </row>
    <row r="175" spans="2:11" ht="15" customHeight="1">
      <c r="B175" s="203"/>
      <c r="C175" s="182" t="s">
        <v>404</v>
      </c>
      <c r="D175" s="182"/>
      <c r="E175" s="182"/>
      <c r="F175" s="202" t="s">
        <v>383</v>
      </c>
      <c r="G175" s="182"/>
      <c r="H175" s="182" t="s">
        <v>444</v>
      </c>
      <c r="I175" s="182" t="s">
        <v>379</v>
      </c>
      <c r="J175" s="182">
        <v>50</v>
      </c>
      <c r="K175" s="224"/>
    </row>
    <row r="176" spans="2:11" ht="15" customHeight="1">
      <c r="B176" s="203"/>
      <c r="C176" s="182" t="s">
        <v>402</v>
      </c>
      <c r="D176" s="182"/>
      <c r="E176" s="182"/>
      <c r="F176" s="202" t="s">
        <v>383</v>
      </c>
      <c r="G176" s="182"/>
      <c r="H176" s="182" t="s">
        <v>444</v>
      </c>
      <c r="I176" s="182" t="s">
        <v>379</v>
      </c>
      <c r="J176" s="182">
        <v>50</v>
      </c>
      <c r="K176" s="224"/>
    </row>
    <row r="177" spans="2:11" ht="15" customHeight="1">
      <c r="B177" s="203"/>
      <c r="C177" s="182" t="s">
        <v>107</v>
      </c>
      <c r="D177" s="182"/>
      <c r="E177" s="182"/>
      <c r="F177" s="202" t="s">
        <v>377</v>
      </c>
      <c r="G177" s="182"/>
      <c r="H177" s="182" t="s">
        <v>445</v>
      </c>
      <c r="I177" s="182" t="s">
        <v>446</v>
      </c>
      <c r="J177" s="182"/>
      <c r="K177" s="224"/>
    </row>
    <row r="178" spans="2:11" ht="15" customHeight="1">
      <c r="B178" s="203"/>
      <c r="C178" s="182" t="s">
        <v>58</v>
      </c>
      <c r="D178" s="182"/>
      <c r="E178" s="182"/>
      <c r="F178" s="202" t="s">
        <v>377</v>
      </c>
      <c r="G178" s="182"/>
      <c r="H178" s="182" t="s">
        <v>447</v>
      </c>
      <c r="I178" s="182" t="s">
        <v>448</v>
      </c>
      <c r="J178" s="182">
        <v>1</v>
      </c>
      <c r="K178" s="224"/>
    </row>
    <row r="179" spans="2:11" ht="15" customHeight="1">
      <c r="B179" s="203"/>
      <c r="C179" s="182" t="s">
        <v>54</v>
      </c>
      <c r="D179" s="182"/>
      <c r="E179" s="182"/>
      <c r="F179" s="202" t="s">
        <v>377</v>
      </c>
      <c r="G179" s="182"/>
      <c r="H179" s="182" t="s">
        <v>449</v>
      </c>
      <c r="I179" s="182" t="s">
        <v>379</v>
      </c>
      <c r="J179" s="182">
        <v>20</v>
      </c>
      <c r="K179" s="224"/>
    </row>
    <row r="180" spans="2:11" ht="15" customHeight="1">
      <c r="B180" s="203"/>
      <c r="C180" s="182" t="s">
        <v>55</v>
      </c>
      <c r="D180" s="182"/>
      <c r="E180" s="182"/>
      <c r="F180" s="202" t="s">
        <v>377</v>
      </c>
      <c r="G180" s="182"/>
      <c r="H180" s="182" t="s">
        <v>450</v>
      </c>
      <c r="I180" s="182" t="s">
        <v>379</v>
      </c>
      <c r="J180" s="182">
        <v>255</v>
      </c>
      <c r="K180" s="224"/>
    </row>
    <row r="181" spans="2:11" ht="15" customHeight="1">
      <c r="B181" s="203"/>
      <c r="C181" s="182" t="s">
        <v>108</v>
      </c>
      <c r="D181" s="182"/>
      <c r="E181" s="182"/>
      <c r="F181" s="202" t="s">
        <v>377</v>
      </c>
      <c r="G181" s="182"/>
      <c r="H181" s="182" t="s">
        <v>341</v>
      </c>
      <c r="I181" s="182" t="s">
        <v>379</v>
      </c>
      <c r="J181" s="182">
        <v>10</v>
      </c>
      <c r="K181" s="224"/>
    </row>
    <row r="182" spans="2:11" ht="15" customHeight="1">
      <c r="B182" s="203"/>
      <c r="C182" s="182" t="s">
        <v>109</v>
      </c>
      <c r="D182" s="182"/>
      <c r="E182" s="182"/>
      <c r="F182" s="202" t="s">
        <v>377</v>
      </c>
      <c r="G182" s="182"/>
      <c r="H182" s="182" t="s">
        <v>451</v>
      </c>
      <c r="I182" s="182" t="s">
        <v>412</v>
      </c>
      <c r="J182" s="182"/>
      <c r="K182" s="224"/>
    </row>
    <row r="183" spans="2:11" ht="15" customHeight="1">
      <c r="B183" s="203"/>
      <c r="C183" s="182" t="s">
        <v>452</v>
      </c>
      <c r="D183" s="182"/>
      <c r="E183" s="182"/>
      <c r="F183" s="202" t="s">
        <v>377</v>
      </c>
      <c r="G183" s="182"/>
      <c r="H183" s="182" t="s">
        <v>453</v>
      </c>
      <c r="I183" s="182" t="s">
        <v>412</v>
      </c>
      <c r="J183" s="182"/>
      <c r="K183" s="224"/>
    </row>
    <row r="184" spans="2:11" ht="15" customHeight="1">
      <c r="B184" s="203"/>
      <c r="C184" s="182" t="s">
        <v>441</v>
      </c>
      <c r="D184" s="182"/>
      <c r="E184" s="182"/>
      <c r="F184" s="202" t="s">
        <v>377</v>
      </c>
      <c r="G184" s="182"/>
      <c r="H184" s="182" t="s">
        <v>454</v>
      </c>
      <c r="I184" s="182" t="s">
        <v>412</v>
      </c>
      <c r="J184" s="182"/>
      <c r="K184" s="224"/>
    </row>
    <row r="185" spans="2:11" ht="15" customHeight="1">
      <c r="B185" s="203"/>
      <c r="C185" s="182" t="s">
        <v>111</v>
      </c>
      <c r="D185" s="182"/>
      <c r="E185" s="182"/>
      <c r="F185" s="202" t="s">
        <v>383</v>
      </c>
      <c r="G185" s="182"/>
      <c r="H185" s="182" t="s">
        <v>455</v>
      </c>
      <c r="I185" s="182" t="s">
        <v>379</v>
      </c>
      <c r="J185" s="182">
        <v>50</v>
      </c>
      <c r="K185" s="224"/>
    </row>
    <row r="186" spans="2:11" ht="15" customHeight="1">
      <c r="B186" s="203"/>
      <c r="C186" s="182" t="s">
        <v>456</v>
      </c>
      <c r="D186" s="182"/>
      <c r="E186" s="182"/>
      <c r="F186" s="202" t="s">
        <v>383</v>
      </c>
      <c r="G186" s="182"/>
      <c r="H186" s="182" t="s">
        <v>457</v>
      </c>
      <c r="I186" s="182" t="s">
        <v>458</v>
      </c>
      <c r="J186" s="182"/>
      <c r="K186" s="224"/>
    </row>
    <row r="187" spans="2:11" ht="15" customHeight="1">
      <c r="B187" s="203"/>
      <c r="C187" s="182" t="s">
        <v>459</v>
      </c>
      <c r="D187" s="182"/>
      <c r="E187" s="182"/>
      <c r="F187" s="202" t="s">
        <v>383</v>
      </c>
      <c r="G187" s="182"/>
      <c r="H187" s="182" t="s">
        <v>460</v>
      </c>
      <c r="I187" s="182" t="s">
        <v>458</v>
      </c>
      <c r="J187" s="182"/>
      <c r="K187" s="224"/>
    </row>
    <row r="188" spans="2:11" ht="15" customHeight="1">
      <c r="B188" s="203"/>
      <c r="C188" s="182" t="s">
        <v>461</v>
      </c>
      <c r="D188" s="182"/>
      <c r="E188" s="182"/>
      <c r="F188" s="202" t="s">
        <v>383</v>
      </c>
      <c r="G188" s="182"/>
      <c r="H188" s="182" t="s">
        <v>462</v>
      </c>
      <c r="I188" s="182" t="s">
        <v>458</v>
      </c>
      <c r="J188" s="182"/>
      <c r="K188" s="224"/>
    </row>
    <row r="189" spans="2:11" ht="15" customHeight="1">
      <c r="B189" s="203"/>
      <c r="C189" s="236" t="s">
        <v>463</v>
      </c>
      <c r="D189" s="182"/>
      <c r="E189" s="182"/>
      <c r="F189" s="202" t="s">
        <v>383</v>
      </c>
      <c r="G189" s="182"/>
      <c r="H189" s="182" t="s">
        <v>464</v>
      </c>
      <c r="I189" s="182" t="s">
        <v>465</v>
      </c>
      <c r="J189" s="237" t="s">
        <v>466</v>
      </c>
      <c r="K189" s="224"/>
    </row>
    <row r="190" spans="2:11" ht="15" customHeight="1">
      <c r="B190" s="203"/>
      <c r="C190" s="188" t="s">
        <v>43</v>
      </c>
      <c r="D190" s="182"/>
      <c r="E190" s="182"/>
      <c r="F190" s="202" t="s">
        <v>377</v>
      </c>
      <c r="G190" s="182"/>
      <c r="H190" s="179" t="s">
        <v>467</v>
      </c>
      <c r="I190" s="182" t="s">
        <v>468</v>
      </c>
      <c r="J190" s="182"/>
      <c r="K190" s="224"/>
    </row>
    <row r="191" spans="2:11" ht="15" customHeight="1">
      <c r="B191" s="203"/>
      <c r="C191" s="188" t="s">
        <v>469</v>
      </c>
      <c r="D191" s="182"/>
      <c r="E191" s="182"/>
      <c r="F191" s="202" t="s">
        <v>377</v>
      </c>
      <c r="G191" s="182"/>
      <c r="H191" s="182" t="s">
        <v>470</v>
      </c>
      <c r="I191" s="182" t="s">
        <v>412</v>
      </c>
      <c r="J191" s="182"/>
      <c r="K191" s="224"/>
    </row>
    <row r="192" spans="2:11" ht="15" customHeight="1">
      <c r="B192" s="203"/>
      <c r="C192" s="188" t="s">
        <v>471</v>
      </c>
      <c r="D192" s="182"/>
      <c r="E192" s="182"/>
      <c r="F192" s="202" t="s">
        <v>377</v>
      </c>
      <c r="G192" s="182"/>
      <c r="H192" s="182" t="s">
        <v>472</v>
      </c>
      <c r="I192" s="182" t="s">
        <v>412</v>
      </c>
      <c r="J192" s="182"/>
      <c r="K192" s="224"/>
    </row>
    <row r="193" spans="2:11" ht="15" customHeight="1">
      <c r="B193" s="203"/>
      <c r="C193" s="188" t="s">
        <v>473</v>
      </c>
      <c r="D193" s="182"/>
      <c r="E193" s="182"/>
      <c r="F193" s="202" t="s">
        <v>383</v>
      </c>
      <c r="G193" s="182"/>
      <c r="H193" s="182" t="s">
        <v>474</v>
      </c>
      <c r="I193" s="182" t="s">
        <v>412</v>
      </c>
      <c r="J193" s="182"/>
      <c r="K193" s="224"/>
    </row>
    <row r="194" spans="2:11" ht="15" customHeight="1">
      <c r="B194" s="230"/>
      <c r="C194" s="238"/>
      <c r="D194" s="212"/>
      <c r="E194" s="212"/>
      <c r="F194" s="212"/>
      <c r="G194" s="212"/>
      <c r="H194" s="212"/>
      <c r="I194" s="212"/>
      <c r="J194" s="212"/>
      <c r="K194" s="231"/>
    </row>
    <row r="195" spans="2:11" ht="18.75" customHeight="1">
      <c r="B195" s="179"/>
      <c r="C195" s="182"/>
      <c r="D195" s="182"/>
      <c r="E195" s="182"/>
      <c r="F195" s="202"/>
      <c r="G195" s="182"/>
      <c r="H195" s="182"/>
      <c r="I195" s="182"/>
      <c r="J195" s="182"/>
      <c r="K195" s="179"/>
    </row>
    <row r="196" spans="2:11" ht="18.75" customHeight="1">
      <c r="B196" s="179"/>
      <c r="C196" s="182"/>
      <c r="D196" s="182"/>
      <c r="E196" s="182"/>
      <c r="F196" s="202"/>
      <c r="G196" s="182"/>
      <c r="H196" s="182"/>
      <c r="I196" s="182"/>
      <c r="J196" s="182"/>
      <c r="K196" s="179"/>
    </row>
    <row r="197" spans="2:11" ht="18.75" customHeight="1"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</row>
    <row r="198" spans="2:11" ht="13.5">
      <c r="B198" s="171"/>
      <c r="C198" s="172"/>
      <c r="D198" s="172"/>
      <c r="E198" s="172"/>
      <c r="F198" s="172"/>
      <c r="G198" s="172"/>
      <c r="H198" s="172"/>
      <c r="I198" s="172"/>
      <c r="J198" s="172"/>
      <c r="K198" s="173"/>
    </row>
    <row r="199" spans="2:11" ht="21">
      <c r="B199" s="174"/>
      <c r="C199" s="288" t="s">
        <v>475</v>
      </c>
      <c r="D199" s="288"/>
      <c r="E199" s="288"/>
      <c r="F199" s="288"/>
      <c r="G199" s="288"/>
      <c r="H199" s="288"/>
      <c r="I199" s="288"/>
      <c r="J199" s="288"/>
      <c r="K199" s="175"/>
    </row>
    <row r="200" spans="2:11" ht="25.5" customHeight="1">
      <c r="B200" s="174"/>
      <c r="C200" s="239" t="s">
        <v>476</v>
      </c>
      <c r="D200" s="239"/>
      <c r="E200" s="239"/>
      <c r="F200" s="239" t="s">
        <v>477</v>
      </c>
      <c r="G200" s="240"/>
      <c r="H200" s="293" t="s">
        <v>478</v>
      </c>
      <c r="I200" s="293"/>
      <c r="J200" s="293"/>
      <c r="K200" s="175"/>
    </row>
    <row r="201" spans="2:11" ht="5.25" customHeight="1">
      <c r="B201" s="203"/>
      <c r="C201" s="200"/>
      <c r="D201" s="200"/>
      <c r="E201" s="200"/>
      <c r="F201" s="200"/>
      <c r="G201" s="182"/>
      <c r="H201" s="200"/>
      <c r="I201" s="200"/>
      <c r="J201" s="200"/>
      <c r="K201" s="224"/>
    </row>
    <row r="202" spans="2:11" ht="15" customHeight="1">
      <c r="B202" s="203"/>
      <c r="C202" s="182" t="s">
        <v>468</v>
      </c>
      <c r="D202" s="182"/>
      <c r="E202" s="182"/>
      <c r="F202" s="202" t="s">
        <v>44</v>
      </c>
      <c r="G202" s="182"/>
      <c r="H202" s="294" t="s">
        <v>479</v>
      </c>
      <c r="I202" s="294"/>
      <c r="J202" s="294"/>
      <c r="K202" s="224"/>
    </row>
    <row r="203" spans="2:11" ht="15" customHeight="1">
      <c r="B203" s="203"/>
      <c r="C203" s="209"/>
      <c r="D203" s="182"/>
      <c r="E203" s="182"/>
      <c r="F203" s="202" t="s">
        <v>45</v>
      </c>
      <c r="G203" s="182"/>
      <c r="H203" s="294" t="s">
        <v>480</v>
      </c>
      <c r="I203" s="294"/>
      <c r="J203" s="294"/>
      <c r="K203" s="224"/>
    </row>
    <row r="204" spans="2:11" ht="15" customHeight="1">
      <c r="B204" s="203"/>
      <c r="C204" s="209"/>
      <c r="D204" s="182"/>
      <c r="E204" s="182"/>
      <c r="F204" s="202" t="s">
        <v>48</v>
      </c>
      <c r="G204" s="182"/>
      <c r="H204" s="294" t="s">
        <v>481</v>
      </c>
      <c r="I204" s="294"/>
      <c r="J204" s="294"/>
      <c r="K204" s="224"/>
    </row>
    <row r="205" spans="2:11" ht="15" customHeight="1">
      <c r="B205" s="203"/>
      <c r="C205" s="182"/>
      <c r="D205" s="182"/>
      <c r="E205" s="182"/>
      <c r="F205" s="202" t="s">
        <v>46</v>
      </c>
      <c r="G205" s="182"/>
      <c r="H205" s="294" t="s">
        <v>482</v>
      </c>
      <c r="I205" s="294"/>
      <c r="J205" s="294"/>
      <c r="K205" s="224"/>
    </row>
    <row r="206" spans="2:11" ht="15" customHeight="1">
      <c r="B206" s="203"/>
      <c r="C206" s="182"/>
      <c r="D206" s="182"/>
      <c r="E206" s="182"/>
      <c r="F206" s="202" t="s">
        <v>47</v>
      </c>
      <c r="G206" s="182"/>
      <c r="H206" s="294" t="s">
        <v>483</v>
      </c>
      <c r="I206" s="294"/>
      <c r="J206" s="294"/>
      <c r="K206" s="224"/>
    </row>
    <row r="207" spans="2:11" ht="15" customHeight="1">
      <c r="B207" s="203"/>
      <c r="C207" s="182"/>
      <c r="D207" s="182"/>
      <c r="E207" s="182"/>
      <c r="F207" s="202"/>
      <c r="G207" s="182"/>
      <c r="H207" s="182"/>
      <c r="I207" s="182"/>
      <c r="J207" s="182"/>
      <c r="K207" s="224"/>
    </row>
    <row r="208" spans="2:11" ht="15" customHeight="1">
      <c r="B208" s="203"/>
      <c r="C208" s="182" t="s">
        <v>424</v>
      </c>
      <c r="D208" s="182"/>
      <c r="E208" s="182"/>
      <c r="F208" s="202" t="s">
        <v>78</v>
      </c>
      <c r="G208" s="182"/>
      <c r="H208" s="294" t="s">
        <v>484</v>
      </c>
      <c r="I208" s="294"/>
      <c r="J208" s="294"/>
      <c r="K208" s="224"/>
    </row>
    <row r="209" spans="2:11" ht="15" customHeight="1">
      <c r="B209" s="203"/>
      <c r="C209" s="209"/>
      <c r="D209" s="182"/>
      <c r="E209" s="182"/>
      <c r="F209" s="202" t="s">
        <v>320</v>
      </c>
      <c r="G209" s="182"/>
      <c r="H209" s="294" t="s">
        <v>321</v>
      </c>
      <c r="I209" s="294"/>
      <c r="J209" s="294"/>
      <c r="K209" s="224"/>
    </row>
    <row r="210" spans="2:11" ht="15" customHeight="1">
      <c r="B210" s="203"/>
      <c r="C210" s="182"/>
      <c r="D210" s="182"/>
      <c r="E210" s="182"/>
      <c r="F210" s="202" t="s">
        <v>318</v>
      </c>
      <c r="G210" s="182"/>
      <c r="H210" s="294" t="s">
        <v>485</v>
      </c>
      <c r="I210" s="294"/>
      <c r="J210" s="294"/>
      <c r="K210" s="224"/>
    </row>
    <row r="211" spans="2:11" ht="15" customHeight="1">
      <c r="B211" s="241"/>
      <c r="C211" s="209"/>
      <c r="D211" s="209"/>
      <c r="E211" s="209"/>
      <c r="F211" s="202" t="s">
        <v>322</v>
      </c>
      <c r="G211" s="188"/>
      <c r="H211" s="295" t="s">
        <v>323</v>
      </c>
      <c r="I211" s="295"/>
      <c r="J211" s="295"/>
      <c r="K211" s="242"/>
    </row>
    <row r="212" spans="2:11" ht="15" customHeight="1">
      <c r="B212" s="241"/>
      <c r="C212" s="209"/>
      <c r="D212" s="209"/>
      <c r="E212" s="209"/>
      <c r="F212" s="202" t="s">
        <v>324</v>
      </c>
      <c r="G212" s="188"/>
      <c r="H212" s="295" t="s">
        <v>486</v>
      </c>
      <c r="I212" s="295"/>
      <c r="J212" s="295"/>
      <c r="K212" s="242"/>
    </row>
    <row r="213" spans="2:11" ht="15" customHeight="1">
      <c r="B213" s="241"/>
      <c r="C213" s="209"/>
      <c r="D213" s="209"/>
      <c r="E213" s="209"/>
      <c r="F213" s="243"/>
      <c r="G213" s="188"/>
      <c r="H213" s="244"/>
      <c r="I213" s="244"/>
      <c r="J213" s="244"/>
      <c r="K213" s="242"/>
    </row>
    <row r="214" spans="2:11" ht="15" customHeight="1">
      <c r="B214" s="241"/>
      <c r="C214" s="182" t="s">
        <v>448</v>
      </c>
      <c r="D214" s="209"/>
      <c r="E214" s="209"/>
      <c r="F214" s="202">
        <v>1</v>
      </c>
      <c r="G214" s="188"/>
      <c r="H214" s="295" t="s">
        <v>487</v>
      </c>
      <c r="I214" s="295"/>
      <c r="J214" s="295"/>
      <c r="K214" s="242"/>
    </row>
    <row r="215" spans="2:11" ht="15" customHeight="1">
      <c r="B215" s="241"/>
      <c r="C215" s="209"/>
      <c r="D215" s="209"/>
      <c r="E215" s="209"/>
      <c r="F215" s="202">
        <v>2</v>
      </c>
      <c r="G215" s="188"/>
      <c r="H215" s="295" t="s">
        <v>488</v>
      </c>
      <c r="I215" s="295"/>
      <c r="J215" s="295"/>
      <c r="K215" s="242"/>
    </row>
    <row r="216" spans="2:11" ht="15" customHeight="1">
      <c r="B216" s="241"/>
      <c r="C216" s="209"/>
      <c r="D216" s="209"/>
      <c r="E216" s="209"/>
      <c r="F216" s="202">
        <v>3</v>
      </c>
      <c r="G216" s="188"/>
      <c r="H216" s="295" t="s">
        <v>489</v>
      </c>
      <c r="I216" s="295"/>
      <c r="J216" s="295"/>
      <c r="K216" s="242"/>
    </row>
    <row r="217" spans="2:11" ht="15" customHeight="1">
      <c r="B217" s="241"/>
      <c r="C217" s="209"/>
      <c r="D217" s="209"/>
      <c r="E217" s="209"/>
      <c r="F217" s="202">
        <v>4</v>
      </c>
      <c r="G217" s="188"/>
      <c r="H217" s="295" t="s">
        <v>490</v>
      </c>
      <c r="I217" s="295"/>
      <c r="J217" s="295"/>
      <c r="K217" s="242"/>
    </row>
    <row r="218" spans="2:11" ht="12.75" customHeight="1">
      <c r="B218" s="245"/>
      <c r="C218" s="246"/>
      <c r="D218" s="246"/>
      <c r="E218" s="246"/>
      <c r="F218" s="246"/>
      <c r="G218" s="246"/>
      <c r="H218" s="246"/>
      <c r="I218" s="246"/>
      <c r="J218" s="246"/>
      <c r="K218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Stavební část - základy</vt:lpstr>
      <vt:lpstr>02 - Ostatní změny</vt:lpstr>
      <vt:lpstr>Pokyny pro vyplnění</vt:lpstr>
      <vt:lpstr>'01 - Stavební část - základy'!Názvy_tisku</vt:lpstr>
      <vt:lpstr>'02 - Ostatní změny'!Názvy_tisku</vt:lpstr>
      <vt:lpstr>'Rekapitulace stavby'!Názvy_tisku</vt:lpstr>
      <vt:lpstr>'01 - Stavební část - základy'!Oblast_tisku</vt:lpstr>
      <vt:lpstr>'02 - Ostatní změny'!Oblast_tisku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Uživatel systému Windows</cp:lastModifiedBy>
  <dcterms:created xsi:type="dcterms:W3CDTF">2019-06-19T11:55:44Z</dcterms:created>
  <dcterms:modified xsi:type="dcterms:W3CDTF">2019-07-01T11:04:27Z</dcterms:modified>
</cp:coreProperties>
</file>