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16 Zak 2014\727 Mutěnice, ul. Pelcová, Šlechtitelská  - komunikace a park. plochy\Rozpočty, soupisy prací\Soupisy prací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Pol'!$A$1:$U$97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7" i="12" l="1"/>
  <c r="F39" i="1" s="1"/>
  <c r="G9" i="12"/>
  <c r="M9" i="12" s="1"/>
  <c r="I9" i="12"/>
  <c r="K9" i="12"/>
  <c r="K8" i="12" s="1"/>
  <c r="O9" i="12"/>
  <c r="Q9" i="12"/>
  <c r="U9" i="12"/>
  <c r="G10" i="12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6" i="12"/>
  <c r="M26" i="12" s="1"/>
  <c r="I26" i="12"/>
  <c r="K26" i="12"/>
  <c r="K25" i="12" s="1"/>
  <c r="O26" i="12"/>
  <c r="O25" i="12" s="1"/>
  <c r="Q26" i="12"/>
  <c r="Q25" i="12" s="1"/>
  <c r="U26" i="12"/>
  <c r="U25" i="12" s="1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30" i="12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4" i="12"/>
  <c r="G53" i="12" s="1"/>
  <c r="I53" i="1" s="1"/>
  <c r="I54" i="12"/>
  <c r="I53" i="12" s="1"/>
  <c r="K54" i="12"/>
  <c r="O54" i="12"/>
  <c r="Q54" i="12"/>
  <c r="U54" i="12"/>
  <c r="U53" i="12" s="1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I57" i="12"/>
  <c r="Q57" i="12"/>
  <c r="G58" i="12"/>
  <c r="M58" i="12" s="1"/>
  <c r="M57" i="12" s="1"/>
  <c r="I58" i="12"/>
  <c r="K58" i="12"/>
  <c r="K57" i="12" s="1"/>
  <c r="O58" i="12"/>
  <c r="O57" i="12" s="1"/>
  <c r="Q58" i="12"/>
  <c r="U58" i="12"/>
  <c r="U57" i="12" s="1"/>
  <c r="G60" i="12"/>
  <c r="I60" i="12"/>
  <c r="I59" i="12" s="1"/>
  <c r="K60" i="12"/>
  <c r="O60" i="12"/>
  <c r="Q60" i="12"/>
  <c r="Q59" i="12" s="1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U64" i="12"/>
  <c r="G65" i="12"/>
  <c r="I65" i="12"/>
  <c r="I64" i="12" s="1"/>
  <c r="K65" i="12"/>
  <c r="M65" i="12"/>
  <c r="O65" i="12"/>
  <c r="O64" i="12" s="1"/>
  <c r="Q65" i="12"/>
  <c r="U65" i="12"/>
  <c r="G66" i="12"/>
  <c r="G64" i="12" s="1"/>
  <c r="I56" i="1" s="1"/>
  <c r="I66" i="12"/>
  <c r="K66" i="12"/>
  <c r="O66" i="12"/>
  <c r="Q66" i="12"/>
  <c r="U66" i="12"/>
  <c r="G68" i="12"/>
  <c r="M68" i="12" s="1"/>
  <c r="I68" i="12"/>
  <c r="I67" i="12" s="1"/>
  <c r="K68" i="12"/>
  <c r="O68" i="12"/>
  <c r="Q68" i="12"/>
  <c r="Q67" i="12" s="1"/>
  <c r="U68" i="12"/>
  <c r="U67" i="12" s="1"/>
  <c r="G69" i="12"/>
  <c r="M69" i="12" s="1"/>
  <c r="I69" i="12"/>
  <c r="K69" i="12"/>
  <c r="O69" i="12"/>
  <c r="Q69" i="12"/>
  <c r="U69" i="12"/>
  <c r="G70" i="12"/>
  <c r="I70" i="12"/>
  <c r="K70" i="12"/>
  <c r="M70" i="12"/>
  <c r="O70" i="12"/>
  <c r="Q70" i="12"/>
  <c r="U70" i="12"/>
  <c r="G71" i="12"/>
  <c r="I58" i="1" s="1"/>
  <c r="O71" i="12"/>
  <c r="G72" i="12"/>
  <c r="M72" i="12" s="1"/>
  <c r="I72" i="12"/>
  <c r="I71" i="12" s="1"/>
  <c r="K72" i="12"/>
  <c r="K71" i="12" s="1"/>
  <c r="O72" i="12"/>
  <c r="Q72" i="12"/>
  <c r="Q71" i="12" s="1"/>
  <c r="U72" i="12"/>
  <c r="U71" i="12" s="1"/>
  <c r="G73" i="12"/>
  <c r="I73" i="12"/>
  <c r="K73" i="12"/>
  <c r="M73" i="12"/>
  <c r="O73" i="12"/>
  <c r="Q73" i="12"/>
  <c r="U73" i="12"/>
  <c r="G75" i="12"/>
  <c r="M75" i="12" s="1"/>
  <c r="I75" i="12"/>
  <c r="K75" i="12"/>
  <c r="O75" i="12"/>
  <c r="Q75" i="12"/>
  <c r="U75" i="12"/>
  <c r="G76" i="12"/>
  <c r="M76" i="12" s="1"/>
  <c r="I76" i="12"/>
  <c r="K76" i="12"/>
  <c r="K74" i="12" s="1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I20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F40" i="1" l="1"/>
  <c r="Q29" i="12"/>
  <c r="O29" i="12"/>
  <c r="O8" i="12"/>
  <c r="G8" i="12"/>
  <c r="AD87" i="12"/>
  <c r="G39" i="1" s="1"/>
  <c r="G40" i="1" s="1"/>
  <c r="G25" i="1" s="1"/>
  <c r="G26" i="1" s="1"/>
  <c r="G59" i="12"/>
  <c r="I55" i="1" s="1"/>
  <c r="K29" i="12"/>
  <c r="U81" i="12"/>
  <c r="Q81" i="12"/>
  <c r="O67" i="12"/>
  <c r="K64" i="12"/>
  <c r="Q53" i="12"/>
  <c r="O53" i="12"/>
  <c r="Q8" i="12"/>
  <c r="G74" i="12"/>
  <c r="I59" i="1" s="1"/>
  <c r="I18" i="1" s="1"/>
  <c r="I81" i="12"/>
  <c r="K53" i="12"/>
  <c r="G29" i="12"/>
  <c r="I52" i="1" s="1"/>
  <c r="K67" i="12"/>
  <c r="K81" i="12"/>
  <c r="Q74" i="12"/>
  <c r="U59" i="12"/>
  <c r="U8" i="12"/>
  <c r="U74" i="12"/>
  <c r="M71" i="12"/>
  <c r="O59" i="12"/>
  <c r="U29" i="12"/>
  <c r="M25" i="12"/>
  <c r="I8" i="12"/>
  <c r="O74" i="12"/>
  <c r="M67" i="12"/>
  <c r="O81" i="12"/>
  <c r="I74" i="12"/>
  <c r="G67" i="12"/>
  <c r="I57" i="1" s="1"/>
  <c r="I17" i="1" s="1"/>
  <c r="Q64" i="12"/>
  <c r="K59" i="12"/>
  <c r="I29" i="12"/>
  <c r="I25" i="12"/>
  <c r="G23" i="1"/>
  <c r="M74" i="12"/>
  <c r="M81" i="12"/>
  <c r="G81" i="12"/>
  <c r="I60" i="1" s="1"/>
  <c r="I19" i="1" s="1"/>
  <c r="M60" i="12"/>
  <c r="M59" i="12" s="1"/>
  <c r="G57" i="12"/>
  <c r="I54" i="1" s="1"/>
  <c r="G25" i="12"/>
  <c r="I51" i="1" s="1"/>
  <c r="M54" i="12"/>
  <c r="M53" i="12" s="1"/>
  <c r="M30" i="12"/>
  <c r="M29" i="12" s="1"/>
  <c r="M66" i="12"/>
  <c r="M64" i="12" s="1"/>
  <c r="M10" i="12"/>
  <c r="M8" i="12" s="1"/>
  <c r="I50" i="1" l="1"/>
  <c r="G87" i="12"/>
  <c r="G28" i="1"/>
  <c r="H39" i="1"/>
  <c r="H40" i="1" s="1"/>
  <c r="G24" i="1"/>
  <c r="G29" i="1" s="1"/>
  <c r="I39" i="1" l="1"/>
  <c r="I40" i="1" s="1"/>
  <c r="J39" i="1" s="1"/>
  <c r="J40" i="1" s="1"/>
  <c r="I61" i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<sst xmlns="http://schemas.openxmlformats.org/spreadsheetml/2006/main" count="461" uniqueCount="254">
  <si>
    <t>%</t>
  </si>
  <si>
    <t>Cena celkem</t>
  </si>
  <si>
    <t>Zaokrouhlení</t>
  </si>
  <si>
    <t>Název</t>
  </si>
  <si>
    <t xml:space="preserve">Položkový rozpočet </t>
  </si>
  <si>
    <t>O:</t>
  </si>
  <si>
    <t>R: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</si>
  <si>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</si>
  <si>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</si>
  <si>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</si>
  <si>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</si>
  <si>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</si>
  <si>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</si>
  <si>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</si>
  <si>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</si>
  <si>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</si>
  <si>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</si>
  <si>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</si>
  <si>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</si>
  <si>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</si>
  <si>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</si>
  <si>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</si>
  <si>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</si>
  <si>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</si>
  <si>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</si>
  <si>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</si>
  <si>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</si>
  <si>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</si>
  <si>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</si>
  <si>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</si>
  <si>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</si>
  <si>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</si>
  <si>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</si>
  <si>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</si>
  <si>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</si>
  <si>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</si>
  <si>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</si>
  <si>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</si>
  <si>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</si>
  <si>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</si>
  <si>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</si>
  <si>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MUTĚNICE, UL. PELCOVA, UL. ŠLECHTITELSKÁ – OPRAVA MÍSTNÍCH KOMUNIKACÍ      SO.03</t>
  </si>
  <si>
    <t>OBEC MUTĚNICE</t>
  </si>
  <si>
    <t>MUTĚNICE</t>
  </si>
  <si>
    <t>ING. STANISLAV JAVORA</t>
  </si>
  <si>
    <t>RADĚJOV 330</t>
  </si>
  <si>
    <t>69667</t>
  </si>
  <si>
    <t>12214728</t>
  </si>
  <si>
    <t>Celkem za stavbu</t>
  </si>
  <si>
    <t>CZK</t>
  </si>
  <si>
    <t xml:space="preserve">Popis rozpočtu:  - </t>
  </si>
  <si>
    <t>SO.301</t>
  </si>
  <si>
    <t>PŘÍPOJKA DEŠŤOVÉ KANALIZACE - RETENCE</t>
  </si>
  <si>
    <t>Rekapitulace dílů</t>
  </si>
  <si>
    <t>Typ dílu</t>
  </si>
  <si>
    <t>1</t>
  </si>
  <si>
    <t>Zemní práce</t>
  </si>
  <si>
    <t>2</t>
  </si>
  <si>
    <t>Základy,zvláštní zakládání</t>
  </si>
  <si>
    <t>8</t>
  </si>
  <si>
    <t>Trubní vedení</t>
  </si>
  <si>
    <t>90</t>
  </si>
  <si>
    <t>Přípočty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</si>
  <si>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</si>
  <si>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</si>
  <si>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</si>
  <si>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</si>
  <si>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</si>
  <si>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</si>
  <si>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</si>
  <si>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</si>
  <si>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767</t>
  </si>
  <si>
    <t>Konstrukce zámečnické</t>
  </si>
  <si>
    <t>M23</t>
  </si>
  <si>
    <t>Montáže potrubí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</si>
  <si>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</si>
  <si>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</si>
  <si>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</si>
  <si>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</si>
  <si>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</si>
  <si>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</si>
  <si>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</si>
  <si>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</si>
  <si>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</si>
  <si>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</si>
  <si>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</si>
  <si>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</si>
  <si>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</si>
  <si>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</si>
  <si>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</si>
  <si>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</si>
  <si>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</si>
  <si>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</si>
  <si>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</si>
  <si>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</si>
  <si>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</si>
  <si>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</si>
  <si>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</si>
  <si>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</si>
  <si>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</si>
  <si>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</si>
  <si>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</si>
  <si>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</si>
  <si>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</si>
  <si>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175101101RT2</t>
  </si>
  <si>
    <t>Obsyp potrubí , s dodáním štěrkopísku frakce 0 - 22 mm</t>
  </si>
  <si>
    <t>m3</t>
  </si>
  <si>
    <t>POL1_0</t>
  </si>
  <si>
    <t>119000002RA0</t>
  </si>
  <si>
    <t>Dočasné zajištění kabelů ve výkopu</t>
  </si>
  <si>
    <t>m</t>
  </si>
  <si>
    <t>POL2_0</t>
  </si>
  <si>
    <t>119000001RA0</t>
  </si>
  <si>
    <t>Dočasné zajištění potrubí ve výkopu</t>
  </si>
  <si>
    <t>151101101R00</t>
  </si>
  <si>
    <t>Pažení a rozepření stěn rýh - příložné - hl. do 2m</t>
  </si>
  <si>
    <t>m2</t>
  </si>
  <si>
    <t>151101111R00</t>
  </si>
  <si>
    <t>Odstranění pažení stěn rýh - příložné - hl. do 2 m</t>
  </si>
  <si>
    <t>161101101R00</t>
  </si>
  <si>
    <t>Svislé přemístění výkopku z hor.1-4 do 2,5 m</t>
  </si>
  <si>
    <t>162201102R00</t>
  </si>
  <si>
    <t>Vodorovné přemístění výkopku z hor.1-4 do 50 m</t>
  </si>
  <si>
    <t>167101101R00</t>
  </si>
  <si>
    <t>Nakládání výkopku z hor.1-4 v množství do 100 m3</t>
  </si>
  <si>
    <t>199000002R00</t>
  </si>
  <si>
    <t>Poplatek za skládku horniny 1- 4</t>
  </si>
  <si>
    <t>162501102R00</t>
  </si>
  <si>
    <t>Vodorovné přemístění výkopku z hor.1-4 do 3000 m</t>
  </si>
  <si>
    <t>115101201R00</t>
  </si>
  <si>
    <t>Čerpání vody na výšku do 10 m, přítok do 500 l, malé čerpadlo, mont, demont</t>
  </si>
  <si>
    <t>h</t>
  </si>
  <si>
    <t>139601102R00</t>
  </si>
  <si>
    <t>Ruční výkop jam, rýh a šachet v hornině tř. 3</t>
  </si>
  <si>
    <t>132201209R00</t>
  </si>
  <si>
    <t>Příplatek za lepivost - hloubení rýh 200cm v hor.3</t>
  </si>
  <si>
    <t>132201211R00</t>
  </si>
  <si>
    <t xml:space="preserve">Strojní hloubení rýh š.do 200 cm hor.3 </t>
  </si>
  <si>
    <t>174101101R00</t>
  </si>
  <si>
    <t>Zásyp jam, rýh, šachet se zhutněním</t>
  </si>
  <si>
    <t>174101102R00</t>
  </si>
  <si>
    <t>Zásyp ruční se zhutněním</t>
  </si>
  <si>
    <t>212792112R00</t>
  </si>
  <si>
    <t xml:space="preserve"> trativod z flexibilních trubek  d100, lože, geotextilie</t>
  </si>
  <si>
    <t>279360001RAD</t>
  </si>
  <si>
    <t>Výztuž základových konstrukcí, ze svařovaných sítí</t>
  </si>
  <si>
    <t>t</t>
  </si>
  <si>
    <t>273310030RA0</t>
  </si>
  <si>
    <t>Základová deska z betonu C 20/25, včetně bednění</t>
  </si>
  <si>
    <t>899502111R00</t>
  </si>
  <si>
    <t>Stupadla kapsová osazovaná při zdění a betonáži</t>
  </si>
  <si>
    <t>kus</t>
  </si>
  <si>
    <t>899104111RT2</t>
  </si>
  <si>
    <t>Osazení pokl. C250 s rámem nad 150 kg, včetně dodávky poklopu šachtového lit. D 600</t>
  </si>
  <si>
    <t>Osazení pokl. D400  s rámem nad 150 kg, včetně dodávky poklopu šachtového lit. D 800</t>
  </si>
  <si>
    <t>899623161R00</t>
  </si>
  <si>
    <t>Obetonování poklopu nebo šachet betonem C20/25</t>
  </si>
  <si>
    <t>894401211RT2</t>
  </si>
  <si>
    <t>Osazení betonových skruží rovných 29/100/9, dodávka skruže TBS-Q 100/25 PS 100/250/90,stup</t>
  </si>
  <si>
    <t>894402211RT2</t>
  </si>
  <si>
    <t>Osazení beton. skruží přechodových 60/100/70/9, včetně skruže TBR-Q 625/600/90/SPK (SLK),stup.</t>
  </si>
  <si>
    <t>894423114R00</t>
  </si>
  <si>
    <t>Mont. dna šachet, do 5,0 t, 3x pripoj 150-250, včetně dodávky 1,45x1,45x1m</t>
  </si>
  <si>
    <t>894421111R00</t>
  </si>
  <si>
    <t>Osaz. a dod. vyrov. prstence 600</t>
  </si>
  <si>
    <t>894421112R00</t>
  </si>
  <si>
    <t>Osaz. a dod. vyrov. prstence 800</t>
  </si>
  <si>
    <t>899332111R00</t>
  </si>
  <si>
    <t>Výšková úprava vstupu do 20 cm, snížení poklopu, šachet</t>
  </si>
  <si>
    <t>Tvarování dna šachty betonem C20/25</t>
  </si>
  <si>
    <t>ks</t>
  </si>
  <si>
    <t>892573111R00</t>
  </si>
  <si>
    <t>Zabezpečení konců kanal. potrubí DN do 200, vodou</t>
  </si>
  <si>
    <t>úsek</t>
  </si>
  <si>
    <t>892583111R00</t>
  </si>
  <si>
    <t>Zabezpečení konců kanal. potrubí DN do 300, vodou</t>
  </si>
  <si>
    <t>892581111R00</t>
  </si>
  <si>
    <t>Zkouška těsnosti kanalizace DN do 300, vodou</t>
  </si>
  <si>
    <t>892571111R00</t>
  </si>
  <si>
    <t>Zkouška těsnosti kanalizace DN do 200, vodou</t>
  </si>
  <si>
    <t>892855115R00</t>
  </si>
  <si>
    <t>Kontrola kanalizace TV kamerou do 500 m</t>
  </si>
  <si>
    <t>871353121RT2</t>
  </si>
  <si>
    <t>Montáž trub z plastu, gumový kroužek, DN 150, včetně dodávky trub PVC hrdlových160x4,7</t>
  </si>
  <si>
    <t>871373121RT2</t>
  </si>
  <si>
    <t>Montáž trub z plastu, gumový kroužek, DN 250, včetně dodávky trub PVC hrdlových 250x7,5</t>
  </si>
  <si>
    <t>877373121RT2</t>
  </si>
  <si>
    <t>Montáž tvarovek odboč. plast. gum. kroužek DN 250, včetně dodávky odbočky PVC 250/160 mm</t>
  </si>
  <si>
    <t>877353121RT8</t>
  </si>
  <si>
    <t>Montáž tvarovek plast. gum. kroužek DN 150, včetně dodávky jednoduch.tvarovky</t>
  </si>
  <si>
    <t>877373122RT2</t>
  </si>
  <si>
    <t>Montáž tvarovek z plastu, gum. kroužek, DN 250, včetně dod. tvarovky  PVC 250 mm</t>
  </si>
  <si>
    <t>877393121RT3</t>
  </si>
  <si>
    <t>Montáž tvarovek . plast. gum. kroužek,  dod. zpětné klapky 150, h 15mm</t>
  </si>
  <si>
    <t>899000002RA0</t>
  </si>
  <si>
    <t>Jímka dešťová,beton.prefa z rám.dílů 2,3x2,8x8,8m, spoj. těsněné, Vuž=38m3, 6x otvor D200-800mm</t>
  </si>
  <si>
    <t>m3 OP</t>
  </si>
  <si>
    <t>900      R01</t>
  </si>
  <si>
    <t>HZS-příprava pracoviště, stavební dělník v tartřídě 4</t>
  </si>
  <si>
    <t>900      R24</t>
  </si>
  <si>
    <t>HZS, vytýčení původních sítí, zaměření tras</t>
  </si>
  <si>
    <t>900      R25</t>
  </si>
  <si>
    <t>HZS, oprava a údržba přípojek ve výkopu</t>
  </si>
  <si>
    <t>965043421RT2</t>
  </si>
  <si>
    <t>Bourání podkladů bet., potěr tl. 15 cm, pl.1 m2, mazanina tl. 15 - 20 cm, dna šachet</t>
  </si>
  <si>
    <t>970041300R00</t>
  </si>
  <si>
    <t>Vrtání jádrové do prostého betonu do D 300 mm</t>
  </si>
  <si>
    <t>970047300R00</t>
  </si>
  <si>
    <t>Příp. za časté přem. stroje jád. vrt. B do D 300mm</t>
  </si>
  <si>
    <t>979011121R00</t>
  </si>
  <si>
    <t>Příplatek za každé další podlaží, přesun hmot</t>
  </si>
  <si>
    <t>979981101R00</t>
  </si>
  <si>
    <t>Kontejner, suť bez příměsí, odvoz a likvidace, 3 t</t>
  </si>
  <si>
    <t>998276101R00</t>
  </si>
  <si>
    <t>Přesun hmot, trubní vedení plastová, otevř. výkop, na staveničti</t>
  </si>
  <si>
    <t>998276115R00</t>
  </si>
  <si>
    <t>Přesun hmot, trubní vedení plastová, příplatek , z meziskládky</t>
  </si>
  <si>
    <t>711141559RY2</t>
  </si>
  <si>
    <t>Izolace proti vlhk. vodorovná pásy přitavením, 1 vrstva - včetně dod. Glastek 40 special mineral</t>
  </si>
  <si>
    <t>711823121RT2</t>
  </si>
  <si>
    <t>Montáž ochr.geotextilie vod. a svis., včetně dodávky 300g/m2</t>
  </si>
  <si>
    <t>998711101R00</t>
  </si>
  <si>
    <t>Přesun hmot pro izolace proti vodě, výšky do 6 m</t>
  </si>
  <si>
    <t>767995104R00</t>
  </si>
  <si>
    <t>Výroba a montáž kov. atypických konstr. do 50 kg, žebřík pozinkovaný 2,4m</t>
  </si>
  <si>
    <t>kg</t>
  </si>
  <si>
    <t>998767101R00</t>
  </si>
  <si>
    <t>Přesun hmot pro zámečnické konstr., výšky do 6 m</t>
  </si>
  <si>
    <t>230191016R00</t>
  </si>
  <si>
    <t>Uložení chráničky ve výkopu PE 110x4,2mm</t>
  </si>
  <si>
    <t>230193003R00</t>
  </si>
  <si>
    <t>Nasunutí potrubní sekce do chráničky DN 100</t>
  </si>
  <si>
    <t>230194003R00</t>
  </si>
  <si>
    <t>Utěsnění chráničky manžetou DN 100</t>
  </si>
  <si>
    <t>286-13619 spec</t>
  </si>
  <si>
    <t>chránička plastová dělená  DN 100</t>
  </si>
  <si>
    <t>230180078R00</t>
  </si>
  <si>
    <t>Montáž trubních dílů PE, PP, D 160 , na šachtu, těsnění</t>
  </si>
  <si>
    <t>230180083R00</t>
  </si>
  <si>
    <t>Montáž trubních dílů PE, PP, D 250, na šachtu, těsnění</t>
  </si>
  <si>
    <t>005121020R</t>
  </si>
  <si>
    <t>Provoz zařízení staveniště , zřízení a demont.</t>
  </si>
  <si>
    <t>Soubor</t>
  </si>
  <si>
    <t>005211030R</t>
  </si>
  <si>
    <t xml:space="preserve">Dočasná dopravní opatření </t>
  </si>
  <si>
    <t>005241010R</t>
  </si>
  <si>
    <t xml:space="preserve">Dokumentace skutečného provedení </t>
  </si>
  <si>
    <t>005241020R</t>
  </si>
  <si>
    <t>Geodetické zaměření skutečného provedení  , směrové, výškové</t>
  </si>
  <si>
    <t/>
  </si>
  <si>
    <t>SUM</t>
  </si>
  <si>
    <t>POPUZIV</t>
  </si>
  <si>
    <t>END</t>
  </si>
  <si>
    <t>MUTĚNICE, UL. PELCOVA, UL. ŠLECHTITELSKÁ – OPRAVA MÍSTNÍCH KOMUNIKACÍ      SO.301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</si>
</sst>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6" xfId="0" applyFont="1" applyFill="1" applyBorder="1" applyAlignment="1">
      <alignment horizontal="left" vertical="center"/>
    </xf>
    <xf numFmtId="0" fontId="8" fillId="0" borderId="18" xfId="0" applyFont="1" applyFill="1" applyBorder="1" applyAlignment="1">
      <alignment horizontal="left" vertical="top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20" xfId="0" applyFill="1" applyBorder="1"/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0" fontId="9" fillId="0" borderId="1" xfId="0" applyFont="1" applyFill="1" applyBorder="1" applyAlignment="1">
      <alignment horizontal="left" vertical="center" indent="1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18" xfId="0" applyNumberFormat="1" applyFont="1" applyFill="1" applyBorder="1" applyAlignment="1">
      <alignment horizontal="center" vertical="center" shrinkToFit="1"/>
    </xf>
    <xf numFmtId="0" fontId="6" fillId="0" borderId="18" xfId="0" applyFont="1" applyFill="1" applyBorder="1" applyAlignment="1">
      <alignment horizontal="center" vertical="center" shrinkToFit="1"/>
    </xf>
    <xf numFmtId="0" fontId="6" fillId="0" borderId="19" xfId="0" applyFont="1" applyFill="1" applyBorder="1" applyAlignment="1">
      <alignment horizontal="center" vertical="center" shrinkToFit="1"/>
    </xf>
    <xf numFmtId="14" fontId="3" fillId="0" borderId="0" xfId="0" applyNumberFormat="1" applyFont="1" applyFill="1" applyAlignment="1">
      <alignment horizontal="left"/>
    </xf>
    <xf numFmtId="0" fontId="0" fillId="0" borderId="1" xfId="0" applyFont="1" applyFill="1" applyBorder="1" applyAlignment="1">
      <alignment horizontal="left" vertical="center" indent="1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left" vertical="center" indent="1"/>
    </xf>
    <xf numFmtId="0" fontId="0" fillId="0" borderId="6" xfId="0" applyFont="1" applyFill="1" applyBorder="1"/>
    <xf numFmtId="49" fontId="8" fillId="0" borderId="6" xfId="0" applyNumberFormat="1" applyFont="1" applyFill="1" applyBorder="1" applyAlignment="1">
      <alignment horizontal="left" vertical="center"/>
    </xf>
    <xf numFmtId="0" fontId="8" fillId="0" borderId="6" xfId="0" applyFont="1" applyFill="1" applyBorder="1"/>
    <xf numFmtId="0" fontId="8" fillId="0" borderId="6" xfId="0" applyFont="1" applyFill="1" applyBorder="1" applyAlignment="1"/>
    <xf numFmtId="0" fontId="8" fillId="0" borderId="8" xfId="0" applyFont="1" applyFill="1" applyBorder="1" applyAlignment="1"/>
    <xf numFmtId="0" fontId="0" fillId="0" borderId="0" xfId="0" applyFill="1" applyBorder="1"/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0" fillId="0" borderId="2" xfId="0" applyFill="1" applyBorder="1" applyAlignment="1"/>
    <xf numFmtId="0" fontId="8" fillId="0" borderId="1" xfId="0" applyFont="1" applyFill="1" applyBorder="1" applyAlignment="1">
      <alignment horizontal="left" vertical="center" indent="1"/>
    </xf>
    <xf numFmtId="0" fontId="8" fillId="0" borderId="9" xfId="0" applyFont="1" applyFill="1" applyBorder="1" applyAlignment="1">
      <alignment horizontal="left" vertical="center" indent="1"/>
    </xf>
    <xf numFmtId="49" fontId="8" fillId="0" borderId="6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0" fillId="0" borderId="8" xfId="0" applyFill="1" applyBorder="1" applyAlignment="1"/>
    <xf numFmtId="0" fontId="0" fillId="0" borderId="0" xfId="0" applyFill="1" applyBorder="1" applyAlignment="1"/>
    <xf numFmtId="0" fontId="0" fillId="0" borderId="9" xfId="0" applyFill="1" applyBorder="1" applyAlignment="1">
      <alignment horizontal="left" indent="1"/>
    </xf>
    <xf numFmtId="0" fontId="8" fillId="0" borderId="6" xfId="0" applyFont="1" applyFill="1" applyBorder="1" applyAlignment="1">
      <alignment horizontal="right" vertical="center"/>
    </xf>
    <xf numFmtId="0" fontId="0" fillId="0" borderId="6" xfId="0" applyFill="1" applyBorder="1" applyAlignment="1">
      <alignment vertical="center"/>
    </xf>
    <xf numFmtId="0" fontId="0" fillId="0" borderId="6" xfId="0" applyFill="1" applyBorder="1" applyAlignment="1"/>
    <xf numFmtId="0" fontId="0" fillId="0" borderId="6" xfId="0" applyFill="1" applyBorder="1" applyAlignment="1">
      <alignment horizontal="right"/>
    </xf>
    <xf numFmtId="49" fontId="8" fillId="0" borderId="18" xfId="0" applyNumberFormat="1" applyFont="1" applyFill="1" applyBorder="1" applyAlignment="1" applyProtection="1">
      <alignment horizontal="left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righ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left" vertical="top" indent="1"/>
    </xf>
    <xf numFmtId="0" fontId="0" fillId="0" borderId="18" xfId="0" applyFill="1" applyBorder="1" applyAlignment="1">
      <alignment vertical="top"/>
    </xf>
    <xf numFmtId="0" fontId="8" fillId="0" borderId="18" xfId="0" applyFont="1" applyFill="1" applyBorder="1" applyAlignment="1">
      <alignment vertical="center"/>
    </xf>
    <xf numFmtId="0" fontId="0" fillId="0" borderId="18" xfId="0" applyFont="1" applyFill="1" applyBorder="1" applyAlignment="1">
      <alignment horizontal="right" vertical="center"/>
    </xf>
    <xf numFmtId="0" fontId="0" fillId="0" borderId="19" xfId="0" applyFill="1" applyBorder="1" applyAlignment="1"/>
    <xf numFmtId="0" fontId="0" fillId="0" borderId="6" xfId="0" applyFill="1" applyBorder="1" applyAlignment="1">
      <alignment horizontal="left"/>
    </xf>
    <xf numFmtId="1" fontId="0" fillId="0" borderId="6" xfId="0" applyNumberFormat="1" applyFont="1" applyFill="1" applyBorder="1" applyAlignment="1">
      <alignment horizontal="right" indent="1"/>
    </xf>
    <xf numFmtId="0" fontId="0" fillId="0" borderId="6" xfId="0" applyFont="1" applyFill="1" applyBorder="1" applyAlignment="1">
      <alignment horizontal="right" indent="1"/>
    </xf>
    <xf numFmtId="0" fontId="0" fillId="0" borderId="8" xfId="0" applyFont="1" applyFill="1" applyBorder="1" applyAlignment="1">
      <alignment horizontal="right" indent="1"/>
    </xf>
    <xf numFmtId="49" fontId="0" fillId="0" borderId="1" xfId="0" applyNumberFormat="1" applyFill="1" applyBorder="1"/>
    <xf numFmtId="49" fontId="0" fillId="0" borderId="14" xfId="0" applyNumberFormat="1" applyFill="1" applyBorder="1" applyAlignment="1">
      <alignment horizontal="left" vertical="center" indent="1"/>
    </xf>
    <xf numFmtId="0" fontId="0" fillId="0" borderId="12" xfId="0" applyFill="1" applyBorder="1" applyAlignment="1">
      <alignment horizontal="left" vertical="center"/>
    </xf>
    <xf numFmtId="0" fontId="0" fillId="0" borderId="12" xfId="0" applyFill="1" applyBorder="1"/>
    <xf numFmtId="4" fontId="13" fillId="0" borderId="15" xfId="0" applyNumberFormat="1" applyFont="1" applyFill="1" applyBorder="1" applyAlignment="1">
      <alignment horizontal="right" vertical="center" indent="1"/>
    </xf>
    <xf numFmtId="4" fontId="13" fillId="0" borderId="22" xfId="0" applyNumberFormat="1" applyFont="1" applyFill="1" applyBorder="1" applyAlignment="1">
      <alignment horizontal="right" vertical="center" indent="1"/>
    </xf>
    <xf numFmtId="4" fontId="13" fillId="0" borderId="16" xfId="0" applyNumberFormat="1" applyFont="1" applyFill="1" applyBorder="1" applyAlignment="1">
      <alignment horizontal="right" vertical="center" indent="1"/>
    </xf>
    <xf numFmtId="0" fontId="8" fillId="0" borderId="14" xfId="0" applyFont="1" applyFill="1" applyBorder="1" applyAlignment="1">
      <alignment horizontal="left" vertical="center" indent="1"/>
    </xf>
    <xf numFmtId="0" fontId="8" fillId="0" borderId="12" xfId="0" applyFont="1" applyFill="1" applyBorder="1" applyAlignment="1">
      <alignment horizontal="left" vertical="center"/>
    </xf>
    <xf numFmtId="0" fontId="8" fillId="0" borderId="12" xfId="0" applyFont="1" applyFill="1" applyBorder="1"/>
    <xf numFmtId="4" fontId="11" fillId="0" borderId="15" xfId="0" applyNumberFormat="1" applyFont="1" applyFill="1" applyBorder="1" applyAlignment="1">
      <alignment horizontal="right" vertical="center" indent="1"/>
    </xf>
    <xf numFmtId="4" fontId="11" fillId="0" borderId="22" xfId="0" applyNumberFormat="1" applyFont="1" applyFill="1" applyBorder="1" applyAlignment="1">
      <alignment horizontal="right" vertical="center" indent="1"/>
    </xf>
    <xf numFmtId="4" fontId="11" fillId="0" borderId="16" xfId="0" applyNumberFormat="1" applyFont="1" applyFill="1" applyBorder="1" applyAlignment="1">
      <alignment horizontal="right" vertical="center" indent="1"/>
    </xf>
    <xf numFmtId="0" fontId="0" fillId="0" borderId="14" xfId="0" applyFill="1" applyBorder="1" applyAlignment="1">
      <alignment horizontal="left" indent="1"/>
    </xf>
    <xf numFmtId="1" fontId="8" fillId="0" borderId="12" xfId="0" applyNumberFormat="1" applyFont="1" applyFill="1" applyBorder="1" applyAlignment="1">
      <alignment horizontal="right" vertical="center"/>
    </xf>
    <xf numFmtId="0" fontId="0" fillId="0" borderId="12" xfId="0" applyFill="1" applyBorder="1" applyAlignment="1">
      <alignment horizontal="left" vertical="center" indent="1"/>
    </xf>
    <xf numFmtId="0" fontId="8" fillId="0" borderId="12" xfId="0" applyFont="1" applyFill="1" applyBorder="1" applyAlignment="1">
      <alignment vertical="center"/>
    </xf>
    <xf numFmtId="49" fontId="0" fillId="0" borderId="16" xfId="0" applyNumberFormat="1" applyFont="1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 indent="1"/>
    </xf>
    <xf numFmtId="1" fontId="8" fillId="0" borderId="15" xfId="0" applyNumberFormat="1" applyFont="1" applyFill="1" applyBorder="1" applyAlignment="1">
      <alignment horizontal="right" vertical="center"/>
    </xf>
    <xf numFmtId="4" fontId="11" fillId="0" borderId="15" xfId="0" applyNumberFormat="1" applyFont="1" applyFill="1" applyBorder="1" applyAlignment="1">
      <alignment vertical="center"/>
    </xf>
    <xf numFmtId="4" fontId="11" fillId="0" borderId="12" xfId="0" applyNumberFormat="1" applyFont="1" applyFill="1" applyBorder="1" applyAlignment="1">
      <alignment vertical="center"/>
    </xf>
    <xf numFmtId="4" fontId="11" fillId="0" borderId="15" xfId="0" applyNumberFormat="1" applyFont="1" applyFill="1" applyBorder="1" applyAlignment="1">
      <alignment horizontal="right" vertical="center"/>
    </xf>
    <xf numFmtId="4" fontId="11" fillId="0" borderId="12" xfId="0" applyNumberFormat="1" applyFont="1" applyFill="1" applyBorder="1" applyAlignment="1">
      <alignment horizontal="right" vertical="center"/>
    </xf>
    <xf numFmtId="0" fontId="0" fillId="0" borderId="9" xfId="0" applyFill="1" applyBorder="1" applyAlignment="1">
      <alignment horizontal="left" vertical="center" indent="1"/>
    </xf>
    <xf numFmtId="0" fontId="0" fillId="0" borderId="6" xfId="0" applyFill="1" applyBorder="1" applyAlignment="1">
      <alignment horizontal="left" vertical="center"/>
    </xf>
    <xf numFmtId="0" fontId="0" fillId="0" borderId="6" xfId="0" applyFill="1" applyBorder="1"/>
    <xf numFmtId="1" fontId="8" fillId="0" borderId="10" xfId="0" applyNumberFormat="1" applyFont="1" applyFill="1" applyBorder="1" applyAlignment="1">
      <alignment horizontal="right" vertical="center"/>
    </xf>
    <xf numFmtId="0" fontId="0" fillId="0" borderId="6" xfId="0" applyFill="1" applyBorder="1" applyAlignment="1">
      <alignment horizontal="left" vertical="center" indent="1"/>
    </xf>
    <xf numFmtId="4" fontId="11" fillId="0" borderId="10" xfId="0" applyNumberFormat="1" applyFont="1" applyFill="1" applyBorder="1" applyAlignment="1">
      <alignment horizontal="right" vertical="center"/>
    </xf>
    <xf numFmtId="4" fontId="11" fillId="0" borderId="6" xfId="0" applyNumberFormat="1" applyFont="1" applyFill="1" applyBorder="1" applyAlignment="1">
      <alignment horizontal="right" vertical="center"/>
    </xf>
    <xf numFmtId="49" fontId="0" fillId="0" borderId="8" xfId="0" applyNumberFormat="1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/>
    </xf>
    <xf numFmtId="1" fontId="0" fillId="0" borderId="0" xfId="0" applyNumberFormat="1" applyFill="1" applyBorder="1" applyAlignment="1">
      <alignment horizontal="left" vertical="center"/>
    </xf>
    <xf numFmtId="4" fontId="0" fillId="0" borderId="0" xfId="0" applyNumberFormat="1" applyFill="1" applyBorder="1" applyAlignment="1">
      <alignment horizontal="left" vertical="center"/>
    </xf>
    <xf numFmtId="4" fontId="11" fillId="0" borderId="18" xfId="0" applyNumberFormat="1" applyFont="1" applyFill="1" applyBorder="1" applyAlignment="1">
      <alignment horizontal="right" vertical="center"/>
    </xf>
    <xf numFmtId="49" fontId="0" fillId="0" borderId="2" xfId="0" applyNumberFormat="1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 indent="1"/>
    </xf>
    <xf numFmtId="0" fontId="5" fillId="0" borderId="7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4" fontId="4" fillId="0" borderId="7" xfId="0" applyNumberFormat="1" applyFont="1" applyFill="1" applyBorder="1" applyAlignment="1">
      <alignment horizontal="left" vertical="center"/>
    </xf>
    <xf numFmtId="2" fontId="12" fillId="0" borderId="7" xfId="0" applyNumberFormat="1" applyFont="1" applyFill="1" applyBorder="1" applyAlignment="1">
      <alignment horizontal="right" vertical="center"/>
    </xf>
    <xf numFmtId="49" fontId="0" fillId="0" borderId="13" xfId="0" applyNumberFormat="1" applyFill="1" applyBorder="1" applyAlignment="1">
      <alignment horizontal="left" vertical="center"/>
    </xf>
    <xf numFmtId="0" fontId="0" fillId="0" borderId="7" xfId="0" applyFill="1" applyBorder="1"/>
    <xf numFmtId="4" fontId="12" fillId="0" borderId="7" xfId="0" applyNumberFormat="1" applyFont="1" applyFill="1" applyBorder="1" applyAlignment="1">
      <alignment horizontal="right" vertical="center"/>
    </xf>
    <xf numFmtId="49" fontId="8" fillId="0" borderId="13" xfId="0" applyNumberFormat="1" applyFont="1" applyFill="1" applyBorder="1" applyAlignment="1">
      <alignment horizontal="left" vertical="center"/>
    </xf>
    <xf numFmtId="0" fontId="0" fillId="0" borderId="2" xfId="0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vertical="top"/>
    </xf>
    <xf numFmtId="14" fontId="8" fillId="0" borderId="0" xfId="0" applyNumberFormat="1" applyFont="1" applyFill="1" applyBorder="1" applyAlignment="1">
      <alignment horizontal="center" vertical="top"/>
    </xf>
    <xf numFmtId="0" fontId="8" fillId="0" borderId="1" xfId="0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/>
    <xf numFmtId="0" fontId="8" fillId="0" borderId="2" xfId="0" applyFont="1" applyFill="1" applyBorder="1" applyAlignment="1">
      <alignment horizontal="right"/>
    </xf>
    <xf numFmtId="0" fontId="8" fillId="0" borderId="0" xfId="0" applyFont="1" applyFill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0" fillId="0" borderId="4" xfId="0" applyFill="1" applyBorder="1"/>
    <xf numFmtId="0" fontId="0" fillId="0" borderId="4" xfId="0" applyFill="1" applyBorder="1" applyAlignment="1"/>
    <xf numFmtId="0" fontId="0" fillId="0" borderId="5" xfId="0" applyFill="1" applyBorder="1" applyAlignment="1">
      <alignment horizontal="righ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shrinkToFit="1"/>
    </xf>
    <xf numFmtId="3" fontId="0" fillId="0" borderId="26" xfId="0" applyNumberFormat="1" applyFill="1" applyBorder="1"/>
    <xf numFmtId="3" fontId="7" fillId="0" borderId="27" xfId="0" applyNumberFormat="1" applyFont="1" applyFill="1" applyBorder="1" applyAlignment="1">
      <alignment vertical="center"/>
    </xf>
    <xf numFmtId="3" fontId="7" fillId="0" borderId="18" xfId="0" applyNumberFormat="1" applyFont="1" applyFill="1" applyBorder="1" applyAlignment="1">
      <alignment vertical="center"/>
    </xf>
    <xf numFmtId="3" fontId="7" fillId="0" borderId="18" xfId="0" applyNumberFormat="1" applyFont="1" applyFill="1" applyBorder="1" applyAlignment="1">
      <alignment vertical="center" wrapText="1"/>
    </xf>
    <xf numFmtId="3" fontId="10" fillId="0" borderId="28" xfId="0" applyNumberFormat="1" applyFont="1" applyFill="1" applyBorder="1" applyAlignment="1">
      <alignment horizontal="center" vertical="center" wrapText="1" shrinkToFit="1"/>
    </xf>
    <xf numFmtId="3" fontId="7" fillId="0" borderId="28" xfId="0" applyNumberFormat="1" applyFont="1" applyFill="1" applyBorder="1" applyAlignment="1">
      <alignment horizontal="center" vertical="center" wrapText="1" shrinkToFit="1"/>
    </xf>
    <xf numFmtId="3" fontId="7" fillId="0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Fill="1" applyBorder="1" applyAlignment="1"/>
    <xf numFmtId="3" fontId="0" fillId="0" borderId="12" xfId="0" applyNumberFormat="1" applyFill="1" applyBorder="1"/>
    <xf numFmtId="3" fontId="0" fillId="0" borderId="12" xfId="0" applyNumberFormat="1" applyFill="1" applyBorder="1" applyAlignment="1">
      <alignment wrapText="1"/>
    </xf>
    <xf numFmtId="3" fontId="3" fillId="0" borderId="29" xfId="0" applyNumberFormat="1" applyFont="1" applyFill="1" applyBorder="1" applyAlignment="1">
      <alignment horizontal="right" wrapText="1" shrinkToFit="1"/>
    </xf>
    <xf numFmtId="3" fontId="3" fillId="0" borderId="29" xfId="0" applyNumberFormat="1" applyFont="1" applyFill="1" applyBorder="1" applyAlignment="1">
      <alignment horizontal="right" shrinkToFit="1"/>
    </xf>
    <xf numFmtId="3" fontId="0" fillId="0" borderId="29" xfId="0" applyNumberFormat="1" applyFill="1" applyBorder="1" applyAlignment="1">
      <alignment shrinkToFit="1"/>
    </xf>
    <xf numFmtId="3" fontId="0" fillId="0" borderId="29" xfId="0" applyNumberFormat="1" applyFill="1" applyBorder="1" applyAlignment="1"/>
    <xf numFmtId="3" fontId="0" fillId="0" borderId="31" xfId="0" applyNumberFormat="1" applyFill="1" applyBorder="1"/>
    <xf numFmtId="3" fontId="0" fillId="0" borderId="32" xfId="0" applyNumberFormat="1" applyFill="1" applyBorder="1"/>
    <xf numFmtId="3" fontId="0" fillId="0" borderId="30" xfId="0" applyNumberFormat="1" applyFill="1" applyBorder="1" applyAlignment="1">
      <alignment wrapText="1" shrinkToFit="1"/>
    </xf>
    <xf numFmtId="3" fontId="0" fillId="0" borderId="30" xfId="0" applyNumberFormat="1" applyFill="1" applyBorder="1" applyAlignment="1">
      <alignment shrinkToFit="1"/>
    </xf>
    <xf numFmtId="3" fontId="0" fillId="0" borderId="30" xfId="0" applyNumberFormat="1" applyFill="1" applyBorder="1" applyAlignment="1"/>
    <xf numFmtId="0" fontId="0" fillId="0" borderId="0" xfId="0" applyFill="1" applyAlignment="1"/>
    <xf numFmtId="0" fontId="0" fillId="0" borderId="0" xfId="0" applyNumberFormat="1" applyFill="1" applyAlignment="1">
      <alignment wrapText="1"/>
    </xf>
    <xf numFmtId="0" fontId="15" fillId="0" borderId="0" xfId="0" applyNumberFormat="1" applyFont="1" applyFill="1" applyAlignment="1">
      <alignment wrapText="1"/>
    </xf>
    <xf numFmtId="0" fontId="6" fillId="0" borderId="0" xfId="0" applyFont="1" applyFill="1"/>
    <xf numFmtId="0" fontId="16" fillId="0" borderId="26" xfId="0" applyFont="1" applyFill="1" applyBorder="1" applyAlignment="1">
      <alignment horizontal="center" vertical="center" wrapText="1"/>
    </xf>
    <xf numFmtId="0" fontId="16" fillId="0" borderId="36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35" xfId="0" applyFont="1" applyFill="1" applyBorder="1" applyAlignment="1">
      <alignment horizontal="center" vertical="center" wrapText="1"/>
    </xf>
    <xf numFmtId="0" fontId="16" fillId="0" borderId="3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vertical="center"/>
    </xf>
    <xf numFmtId="49" fontId="7" fillId="0" borderId="36" xfId="0" applyNumberFormat="1" applyFont="1" applyFill="1" applyBorder="1" applyAlignment="1">
      <alignment vertical="center"/>
    </xf>
    <xf numFmtId="49" fontId="7" fillId="0" borderId="36" xfId="0" applyNumberFormat="1" applyFont="1" applyFill="1" applyBorder="1" applyAlignment="1">
      <alignment vertical="center" wrapText="1"/>
    </xf>
    <xf numFmtId="49" fontId="7" fillId="0" borderId="18" xfId="0" applyNumberFormat="1" applyFont="1" applyFill="1" applyBorder="1" applyAlignment="1">
      <alignment vertical="center" wrapText="1"/>
    </xf>
    <xf numFmtId="4" fontId="7" fillId="0" borderId="35" xfId="0" applyNumberFormat="1" applyFont="1" applyFill="1" applyBorder="1" applyAlignment="1">
      <alignment horizontal="center" vertical="center"/>
    </xf>
    <xf numFmtId="4" fontId="7" fillId="0" borderId="35" xfId="0" applyNumberFormat="1" applyFont="1" applyFill="1" applyBorder="1" applyAlignment="1">
      <alignment vertical="center"/>
    </xf>
    <xf numFmtId="4" fontId="7" fillId="0" borderId="35" xfId="0" applyNumberFormat="1" applyFont="1" applyFill="1" applyBorder="1" applyAlignment="1">
      <alignment vertical="center"/>
    </xf>
    <xf numFmtId="49" fontId="7" fillId="0" borderId="26" xfId="0" applyNumberFormat="1" applyFont="1" applyFill="1" applyBorder="1" applyAlignment="1">
      <alignment vertical="center"/>
    </xf>
    <xf numFmtId="49" fontId="7" fillId="0" borderId="26" xfId="0" applyNumberFormat="1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vertical="center" wrapText="1"/>
    </xf>
    <xf numFmtId="4" fontId="7" fillId="0" borderId="33" xfId="0" applyNumberFormat="1" applyFont="1" applyFill="1" applyBorder="1" applyAlignment="1">
      <alignment horizontal="center" vertical="center"/>
    </xf>
    <xf numFmtId="4" fontId="7" fillId="0" borderId="33" xfId="0" applyNumberFormat="1" applyFont="1" applyFill="1" applyBorder="1" applyAlignment="1">
      <alignment vertical="center"/>
    </xf>
    <xf numFmtId="4" fontId="7" fillId="0" borderId="33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center" wrapText="1"/>
    </xf>
    <xf numFmtId="4" fontId="7" fillId="0" borderId="39" xfId="0" applyNumberFormat="1" applyFont="1" applyFill="1" applyBorder="1" applyAlignment="1">
      <alignment horizontal="center"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0" fontId="7" fillId="0" borderId="26" xfId="0" applyFont="1" applyFill="1" applyBorder="1"/>
    <xf numFmtId="0" fontId="7" fillId="0" borderId="10" xfId="0" applyFont="1" applyFill="1" applyBorder="1"/>
    <xf numFmtId="0" fontId="7" fillId="0" borderId="6" xfId="0" applyFont="1" applyFill="1" applyBorder="1"/>
    <xf numFmtId="4" fontId="7" fillId="0" borderId="39" xfId="0" applyNumberFormat="1" applyFont="1" applyFill="1" applyBorder="1" applyAlignment="1">
      <alignment horizontal="center"/>
    </xf>
    <xf numFmtId="4" fontId="7" fillId="0" borderId="39" xfId="0" applyNumberFormat="1" applyFont="1" applyFill="1" applyBorder="1" applyAlignment="1"/>
    <xf numFmtId="4" fontId="7" fillId="0" borderId="39" xfId="0" applyNumberFormat="1" applyFont="1" applyFill="1" applyBorder="1" applyAlignment="1"/>
    <xf numFmtId="4" fontId="0" fillId="0" borderId="0" xfId="0" applyNumberFormat="1" applyFill="1"/>
    <xf numFmtId="4" fontId="0" fillId="0" borderId="0" xfId="0" applyNumberFormat="1" applyFill="1" applyAlignment="1"/>
    <xf numFmtId="0" fontId="6" fillId="0" borderId="0" xfId="0" applyFont="1" applyFill="1" applyAlignment="1">
      <alignment horizontal="center"/>
    </xf>
    <xf numFmtId="0" fontId="0" fillId="0" borderId="44" xfId="0" applyFont="1" applyFill="1" applyBorder="1" applyAlignment="1">
      <alignment vertical="center"/>
    </xf>
    <xf numFmtId="49" fontId="0" fillId="0" borderId="40" xfId="0" applyNumberFormat="1" applyFill="1" applyBorder="1" applyAlignment="1">
      <alignment vertical="center"/>
    </xf>
    <xf numFmtId="49" fontId="0" fillId="0" borderId="40" xfId="0" applyNumberFormat="1" applyFill="1" applyBorder="1" applyAlignment="1">
      <alignment vertical="center"/>
    </xf>
    <xf numFmtId="0" fontId="0" fillId="0" borderId="40" xfId="0" applyFill="1" applyBorder="1" applyAlignment="1">
      <alignment vertical="center"/>
    </xf>
    <xf numFmtId="0" fontId="0" fillId="0" borderId="47" xfId="0" applyFill="1" applyBorder="1" applyAlignment="1">
      <alignment vertical="center"/>
    </xf>
    <xf numFmtId="0" fontId="0" fillId="0" borderId="45" xfId="0" applyFont="1" applyFill="1" applyBorder="1" applyAlignment="1">
      <alignment vertical="center"/>
    </xf>
    <xf numFmtId="49" fontId="0" fillId="0" borderId="41" xfId="0" applyNumberFormat="1" applyFill="1" applyBorder="1" applyAlignment="1">
      <alignment vertical="center"/>
    </xf>
    <xf numFmtId="49" fontId="0" fillId="0" borderId="41" xfId="0" applyNumberFormat="1" applyFill="1" applyBorder="1" applyAlignment="1">
      <alignment vertical="center"/>
    </xf>
    <xf numFmtId="0" fontId="0" fillId="0" borderId="41" xfId="0" applyFill="1" applyBorder="1" applyAlignment="1">
      <alignment vertical="center"/>
    </xf>
    <xf numFmtId="0" fontId="0" fillId="0" borderId="48" xfId="0" applyFill="1" applyBorder="1" applyAlignment="1">
      <alignment vertical="center"/>
    </xf>
    <xf numFmtId="0" fontId="0" fillId="0" borderId="46" xfId="0" applyFill="1" applyBorder="1"/>
    <xf numFmtId="49" fontId="0" fillId="0" borderId="43" xfId="0" applyNumberFormat="1" applyFill="1" applyBorder="1" applyAlignment="1"/>
    <xf numFmtId="49" fontId="0" fillId="0" borderId="43" xfId="0" applyNumberFormat="1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35" xfId="0" applyFill="1" applyBorder="1"/>
    <xf numFmtId="49" fontId="0" fillId="0" borderId="35" xfId="0" applyNumberFormat="1" applyFill="1" applyBorder="1"/>
    <xf numFmtId="0" fontId="0" fillId="0" borderId="36" xfId="0" applyFill="1" applyBorder="1"/>
    <xf numFmtId="0" fontId="0" fillId="0" borderId="51" xfId="0" applyFill="1" applyBorder="1"/>
    <xf numFmtId="0" fontId="0" fillId="0" borderId="52" xfId="0" applyFill="1" applyBorder="1" applyAlignment="1">
      <alignment wrapText="1"/>
    </xf>
    <xf numFmtId="0" fontId="0" fillId="0" borderId="50" xfId="0" applyFill="1" applyBorder="1" applyAlignment="1">
      <alignment wrapText="1"/>
    </xf>
    <xf numFmtId="0" fontId="0" fillId="0" borderId="53" xfId="0" applyFill="1" applyBorder="1" applyAlignment="1">
      <alignment vertical="top"/>
    </xf>
    <xf numFmtId="49" fontId="0" fillId="0" borderId="53" xfId="0" applyNumberFormat="1" applyFill="1" applyBorder="1" applyAlignment="1">
      <alignment vertical="top"/>
    </xf>
    <xf numFmtId="49" fontId="0" fillId="0" borderId="49" xfId="0" applyNumberFormat="1" applyFill="1" applyBorder="1" applyAlignment="1">
      <alignment vertical="top"/>
    </xf>
    <xf numFmtId="0" fontId="0" fillId="0" borderId="54" xfId="0" applyFill="1" applyBorder="1" applyAlignment="1">
      <alignment vertical="top"/>
    </xf>
    <xf numFmtId="164" fontId="0" fillId="0" borderId="49" xfId="0" applyNumberFormat="1" applyFill="1" applyBorder="1" applyAlignment="1">
      <alignment vertical="top"/>
    </xf>
    <xf numFmtId="4" fontId="0" fillId="0" borderId="49" xfId="0" applyNumberFormat="1" applyFill="1" applyBorder="1" applyAlignment="1">
      <alignment vertical="top"/>
    </xf>
    <xf numFmtId="0" fontId="0" fillId="0" borderId="49" xfId="0" applyFill="1" applyBorder="1" applyAlignment="1">
      <alignment vertical="top"/>
    </xf>
    <xf numFmtId="0" fontId="17" fillId="0" borderId="26" xfId="0" applyFont="1" applyFill="1" applyBorder="1" applyAlignment="1">
      <alignment vertical="top"/>
    </xf>
    <xf numFmtId="0" fontId="17" fillId="0" borderId="26" xfId="0" applyNumberFormat="1" applyFont="1" applyFill="1" applyBorder="1" applyAlignment="1">
      <alignment vertical="top"/>
    </xf>
    <xf numFmtId="0" fontId="17" fillId="0" borderId="33" xfId="0" applyNumberFormat="1" applyFont="1" applyFill="1" applyBorder="1" applyAlignment="1">
      <alignment horizontal="left" vertical="top" wrapText="1"/>
    </xf>
    <xf numFmtId="0" fontId="17" fillId="0" borderId="34" xfId="0" applyFont="1" applyFill="1" applyBorder="1" applyAlignment="1">
      <alignment vertical="top" shrinkToFit="1"/>
    </xf>
    <xf numFmtId="164" fontId="17" fillId="0" borderId="33" xfId="0" applyNumberFormat="1" applyFont="1" applyFill="1" applyBorder="1" applyAlignment="1">
      <alignment vertical="top" shrinkToFit="1"/>
    </xf>
    <xf numFmtId="4" fontId="17" fillId="0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Fill="1" applyBorder="1" applyAlignment="1">
      <alignment vertical="top" shrinkToFit="1"/>
    </xf>
    <xf numFmtId="0" fontId="17" fillId="0" borderId="33" xfId="0" applyFont="1" applyFill="1" applyBorder="1" applyAlignment="1">
      <alignment vertical="top" shrinkToFit="1"/>
    </xf>
    <xf numFmtId="0" fontId="17" fillId="0" borderId="26" xfId="0" applyFont="1" applyFill="1" applyBorder="1" applyAlignment="1">
      <alignment vertical="top" shrinkToFit="1"/>
    </xf>
    <xf numFmtId="0" fontId="17" fillId="0" borderId="0" xfId="0" applyFont="1" applyFill="1"/>
    <xf numFmtId="0" fontId="0" fillId="0" borderId="10" xfId="0" applyFill="1" applyBorder="1" applyAlignment="1">
      <alignment vertical="top"/>
    </xf>
    <xf numFmtId="0" fontId="0" fillId="0" borderId="10" xfId="0" applyNumberFormat="1" applyFill="1" applyBorder="1" applyAlignment="1">
      <alignment vertical="top"/>
    </xf>
    <xf numFmtId="0" fontId="0" fillId="0" borderId="39" xfId="0" applyNumberFormat="1" applyFill="1" applyBorder="1" applyAlignment="1">
      <alignment horizontal="left" vertical="top" wrapText="1"/>
    </xf>
    <xf numFmtId="0" fontId="0" fillId="0" borderId="38" xfId="0" applyFill="1" applyBorder="1" applyAlignment="1">
      <alignment vertical="top" shrinkToFit="1"/>
    </xf>
    <xf numFmtId="164" fontId="0" fillId="0" borderId="39" xfId="0" applyNumberFormat="1" applyFill="1" applyBorder="1" applyAlignment="1">
      <alignment vertical="top" shrinkToFit="1"/>
    </xf>
    <xf numFmtId="4" fontId="0" fillId="0" borderId="39" xfId="0" applyNumberFormat="1" applyFill="1" applyBorder="1" applyAlignment="1">
      <alignment vertical="top" shrinkToFit="1"/>
    </xf>
    <xf numFmtId="0" fontId="0" fillId="0" borderId="39" xfId="0" applyFill="1" applyBorder="1" applyAlignment="1">
      <alignment vertical="top" shrinkToFit="1"/>
    </xf>
    <xf numFmtId="0" fontId="0" fillId="0" borderId="10" xfId="0" applyFill="1" applyBorder="1" applyAlignment="1">
      <alignment vertical="top" shrinkToFit="1"/>
    </xf>
    <xf numFmtId="0" fontId="17" fillId="0" borderId="10" xfId="0" applyFont="1" applyFill="1" applyBorder="1" applyAlignment="1">
      <alignment vertical="top"/>
    </xf>
    <xf numFmtId="0" fontId="17" fillId="0" borderId="10" xfId="0" applyNumberFormat="1" applyFont="1" applyFill="1" applyBorder="1" applyAlignment="1">
      <alignment vertical="top"/>
    </xf>
    <xf numFmtId="0" fontId="17" fillId="0" borderId="39" xfId="0" applyNumberFormat="1" applyFont="1" applyFill="1" applyBorder="1" applyAlignment="1">
      <alignment horizontal="left" vertical="top" wrapText="1"/>
    </xf>
    <xf numFmtId="0" fontId="17" fillId="0" borderId="38" xfId="0" applyFont="1" applyFill="1" applyBorder="1" applyAlignment="1">
      <alignment vertical="top" shrinkToFit="1"/>
    </xf>
    <xf numFmtId="164" fontId="17" fillId="0" borderId="39" xfId="0" applyNumberFormat="1" applyFont="1" applyFill="1" applyBorder="1" applyAlignment="1">
      <alignment vertical="top" shrinkToFit="1"/>
    </xf>
    <xf numFmtId="4" fontId="17" fillId="0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Fill="1" applyBorder="1" applyAlignment="1">
      <alignment vertical="top" shrinkToFit="1"/>
    </xf>
    <xf numFmtId="0" fontId="17" fillId="0" borderId="39" xfId="0" applyFont="1" applyFill="1" applyBorder="1" applyAlignment="1">
      <alignment vertical="top" shrinkToFit="1"/>
    </xf>
    <xf numFmtId="0" fontId="17" fillId="0" borderId="10" xfId="0" applyFont="1" applyFill="1" applyBorder="1" applyAlignment="1">
      <alignment vertical="top" shrinkToFit="1"/>
    </xf>
    <xf numFmtId="0" fontId="0" fillId="0" borderId="0" xfId="0" applyFill="1" applyAlignment="1">
      <alignment vertical="top"/>
    </xf>
    <xf numFmtId="49" fontId="0" fillId="0" borderId="0" xfId="0" applyNumberFormat="1" applyFill="1" applyAlignment="1">
      <alignment vertical="top"/>
    </xf>
    <xf numFmtId="49" fontId="0" fillId="0" borderId="0" xfId="0" applyNumberFormat="1" applyFill="1" applyAlignment="1">
      <alignment horizontal="left" vertical="top" wrapText="1"/>
    </xf>
    <xf numFmtId="0" fontId="8" fillId="0" borderId="15" xfId="0" applyFont="1" applyFill="1" applyBorder="1" applyAlignment="1">
      <alignment vertical="top"/>
    </xf>
    <xf numFmtId="49" fontId="8" fillId="0" borderId="12" xfId="0" applyNumberFormat="1" applyFont="1" applyFill="1" applyBorder="1" applyAlignment="1">
      <alignment vertical="top"/>
    </xf>
    <xf numFmtId="49" fontId="8" fillId="0" borderId="12" xfId="0" applyNumberFormat="1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vertical="top"/>
    </xf>
    <xf numFmtId="4" fontId="8" fillId="0" borderId="22" xfId="0" applyNumberFormat="1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 wrapText="1"/>
    </xf>
    <xf numFmtId="0" fontId="0" fillId="0" borderId="36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horizontal="left" vertical="top" wrapText="1"/>
      <protection locked="0"/>
    </xf>
    <xf numFmtId="0" fontId="0" fillId="0" borderId="37" xfId="0" applyFill="1" applyBorder="1" applyAlignment="1" applyProtection="1">
      <alignment vertical="top" wrapText="1"/>
      <protection locked="0"/>
    </xf>
    <xf numFmtId="0" fontId="0" fillId="0" borderId="26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34" xfId="0" applyFill="1" applyBorder="1" applyAlignment="1" applyProtection="1">
      <alignment vertical="top" wrapTex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38" xfId="0" applyFill="1" applyBorder="1" applyAlignment="1" applyProtection="1">
      <alignment vertical="top" wrapText="1"/>
      <protection locked="0"/>
    </xf>
    <xf numFmtId="49" fontId="0" fillId="0" borderId="0" xfId="0" applyNumberFormat="1" applyFill="1"/>
    <xf numFmtId="49" fontId="0" fillId="0" borderId="0" xfId="0" applyNumberFormat="1" applyFill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7" t="s">
        <v>34</v>
      </c>
    </row>
    <row r="2" spans="1:7" ht="57.75" customHeight="1" x14ac:dyDescent="0.2">
      <c r="A2" s="12" t="s">
        <v>35</v>
      </c>
      <c r="B2" s="12"/>
      <c r="C2" s="12"/>
      <c r="D2" s="12"/>
      <c r="E2" s="12"/>
      <c r="F2" s="12"/>
      <c r="G2" s="1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4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21" hidden="1" customWidth="1"/>
    <col min="2" max="2" width="9.140625" style="21" customWidth="1"/>
    <col min="3" max="3" width="7.42578125" style="21" customWidth="1"/>
    <col min="4" max="4" width="13.42578125" style="21" customWidth="1"/>
    <col min="5" max="5" width="12.140625" style="21" customWidth="1"/>
    <col min="6" max="6" width="11.42578125" style="21" customWidth="1"/>
    <col min="7" max="7" width="12.7109375" style="156" customWidth="1"/>
    <col min="8" max="8" width="12.7109375" style="21" customWidth="1"/>
    <col min="9" max="9" width="12.7109375" style="156" customWidth="1"/>
    <col min="10" max="10" width="6.7109375" style="156" customWidth="1"/>
    <col min="11" max="11" width="4.28515625" style="21" customWidth="1"/>
    <col min="12" max="15" width="10.7109375" style="21" customWidth="1"/>
    <col min="16" max="51" width="9" style="21"/>
    <col min="52" max="52" width="93.140625" style="21" customWidth="1"/>
    <col min="53" max="16384" width="9" style="21"/>
  </cols>
  <sheetData>
    <row r="1" spans="1:15" ht="33.75" customHeight="1" x14ac:dyDescent="0.2">
      <c r="A1" s="17" t="s">
        <v>32</v>
      </c>
      <c r="B1" s="18" t="s">
        <v>38</v>
      </c>
      <c r="C1" s="19"/>
      <c r="D1" s="19"/>
      <c r="E1" s="19"/>
      <c r="F1" s="19"/>
      <c r="G1" s="19"/>
      <c r="H1" s="19"/>
      <c r="I1" s="19"/>
      <c r="J1" s="20"/>
    </row>
    <row r="2" spans="1:15" ht="23.25" customHeight="1" x14ac:dyDescent="0.2">
      <c r="A2" s="22"/>
      <c r="B2" s="23" t="s">
        <v>36</v>
      </c>
      <c r="C2" s="24"/>
      <c r="D2" s="25" t="s">
        <v>253</v>
      </c>
      <c r="E2" s="26"/>
      <c r="F2" s="26"/>
      <c r="G2" s="26"/>
      <c r="H2" s="26"/>
      <c r="I2" s="26"/>
      <c r="J2" s="27"/>
      <c r="O2" s="28"/>
    </row>
    <row r="3" spans="1:15" ht="23.25" hidden="1" customHeight="1" x14ac:dyDescent="0.2">
      <c r="A3" s="22"/>
      <c r="B3" s="29" t="s">
        <v>39</v>
      </c>
      <c r="C3" s="6"/>
      <c r="D3" s="30"/>
      <c r="E3" s="31"/>
      <c r="F3" s="31"/>
      <c r="G3" s="31"/>
      <c r="H3" s="31"/>
      <c r="I3" s="31"/>
      <c r="J3" s="32"/>
    </row>
    <row r="4" spans="1:15" ht="23.25" hidden="1" customHeight="1" x14ac:dyDescent="0.2">
      <c r="A4" s="22"/>
      <c r="B4" s="33" t="s">
        <v>40</v>
      </c>
      <c r="C4" s="34"/>
      <c r="D4" s="35"/>
      <c r="E4" s="35"/>
      <c r="F4" s="36"/>
      <c r="G4" s="37"/>
      <c r="H4" s="36"/>
      <c r="I4" s="37"/>
      <c r="J4" s="38"/>
    </row>
    <row r="5" spans="1:15" ht="24" customHeight="1" x14ac:dyDescent="0.2">
      <c r="A5" s="22"/>
      <c r="B5" s="29" t="s">
        <v>17</v>
      </c>
      <c r="C5" s="39"/>
      <c r="D5" s="40" t="s">
        <v>42</v>
      </c>
      <c r="E5" s="41"/>
      <c r="F5" s="41"/>
      <c r="G5" s="41"/>
      <c r="H5" s="42" t="s">
        <v>29</v>
      </c>
      <c r="I5" s="40"/>
      <c r="J5" s="43"/>
    </row>
    <row r="6" spans="1:15" ht="15.75" customHeight="1" x14ac:dyDescent="0.2">
      <c r="A6" s="22"/>
      <c r="B6" s="44"/>
      <c r="C6" s="41"/>
      <c r="D6" s="40"/>
      <c r="E6" s="41"/>
      <c r="F6" s="41"/>
      <c r="G6" s="41"/>
      <c r="H6" s="42" t="s">
        <v>30</v>
      </c>
      <c r="I6" s="40"/>
      <c r="J6" s="43"/>
    </row>
    <row r="7" spans="1:15" ht="15.75" customHeight="1" x14ac:dyDescent="0.2">
      <c r="A7" s="22"/>
      <c r="B7" s="45"/>
      <c r="C7" s="46"/>
      <c r="D7" s="35" t="s">
        <v>43</v>
      </c>
      <c r="E7" s="47"/>
      <c r="F7" s="47"/>
      <c r="G7" s="47"/>
      <c r="H7" s="48"/>
      <c r="I7" s="47"/>
      <c r="J7" s="49"/>
    </row>
    <row r="8" spans="1:15" ht="24" hidden="1" customHeight="1" x14ac:dyDescent="0.2">
      <c r="A8" s="22"/>
      <c r="B8" s="29" t="s">
        <v>15</v>
      </c>
      <c r="C8" s="39"/>
      <c r="D8" s="6"/>
      <c r="E8" s="39"/>
      <c r="F8" s="39"/>
      <c r="G8" s="50"/>
      <c r="H8" s="42" t="s">
        <v>29</v>
      </c>
      <c r="I8" s="6"/>
      <c r="J8" s="43"/>
    </row>
    <row r="9" spans="1:15" ht="15.75" hidden="1" customHeight="1" x14ac:dyDescent="0.2">
      <c r="A9" s="22"/>
      <c r="B9" s="22"/>
      <c r="C9" s="39"/>
      <c r="D9" s="6"/>
      <c r="E9" s="39"/>
      <c r="F9" s="39"/>
      <c r="G9" s="50"/>
      <c r="H9" s="42" t="s">
        <v>30</v>
      </c>
      <c r="I9" s="6"/>
      <c r="J9" s="43"/>
    </row>
    <row r="10" spans="1:15" ht="15.75" hidden="1" customHeight="1" x14ac:dyDescent="0.2">
      <c r="A10" s="22"/>
      <c r="B10" s="51"/>
      <c r="C10" s="52"/>
      <c r="D10" s="8"/>
      <c r="E10" s="53"/>
      <c r="F10" s="53"/>
      <c r="G10" s="54"/>
      <c r="H10" s="54"/>
      <c r="I10" s="55"/>
      <c r="J10" s="49"/>
    </row>
    <row r="11" spans="1:15" ht="24" customHeight="1" x14ac:dyDescent="0.2">
      <c r="A11" s="22"/>
      <c r="B11" s="29" t="s">
        <v>14</v>
      </c>
      <c r="C11" s="39"/>
      <c r="D11" s="56" t="s">
        <v>44</v>
      </c>
      <c r="E11" s="56"/>
      <c r="F11" s="56"/>
      <c r="G11" s="56"/>
      <c r="H11" s="42" t="s">
        <v>29</v>
      </c>
      <c r="I11" s="57" t="s">
        <v>47</v>
      </c>
      <c r="J11" s="43"/>
    </row>
    <row r="12" spans="1:15" ht="15.75" customHeight="1" x14ac:dyDescent="0.2">
      <c r="A12" s="22"/>
      <c r="B12" s="44"/>
      <c r="C12" s="41"/>
      <c r="D12" s="58" t="s">
        <v>45</v>
      </c>
      <c r="E12" s="58"/>
      <c r="F12" s="58"/>
      <c r="G12" s="58"/>
      <c r="H12" s="42" t="s">
        <v>30</v>
      </c>
      <c r="I12" s="57"/>
      <c r="J12" s="43"/>
    </row>
    <row r="13" spans="1:15" ht="15.75" customHeight="1" x14ac:dyDescent="0.2">
      <c r="A13" s="22"/>
      <c r="B13" s="45"/>
      <c r="C13" s="59"/>
      <c r="D13" s="60" t="s">
        <v>46</v>
      </c>
      <c r="E13" s="60"/>
      <c r="F13" s="60"/>
      <c r="G13" s="60"/>
      <c r="H13" s="61"/>
      <c r="I13" s="47"/>
      <c r="J13" s="49"/>
    </row>
    <row r="14" spans="1:15" ht="24" hidden="1" customHeight="1" x14ac:dyDescent="0.2">
      <c r="A14" s="22"/>
      <c r="B14" s="62" t="s">
        <v>16</v>
      </c>
      <c r="C14" s="63"/>
      <c r="D14" s="9"/>
      <c r="E14" s="64"/>
      <c r="F14" s="64"/>
      <c r="G14" s="64"/>
      <c r="H14" s="65"/>
      <c r="I14" s="64"/>
      <c r="J14" s="66"/>
    </row>
    <row r="15" spans="1:15" ht="32.25" customHeight="1" x14ac:dyDescent="0.2">
      <c r="A15" s="22"/>
      <c r="B15" s="51" t="s">
        <v>27</v>
      </c>
      <c r="C15" s="67"/>
      <c r="D15" s="54"/>
      <c r="E15" s="68"/>
      <c r="F15" s="68"/>
      <c r="G15" s="69"/>
      <c r="H15" s="69"/>
      <c r="I15" s="69" t="s">
        <v>24</v>
      </c>
      <c r="J15" s="70"/>
    </row>
    <row r="16" spans="1:15" ht="23.25" customHeight="1" x14ac:dyDescent="0.2">
      <c r="A16" s="71" t="s">
        <v>19</v>
      </c>
      <c r="B16" s="72" t="s">
        <v>19</v>
      </c>
      <c r="C16" s="73"/>
      <c r="D16" s="74"/>
      <c r="E16" s="75"/>
      <c r="F16" s="76"/>
      <c r="G16" s="75"/>
      <c r="H16" s="76"/>
      <c r="I16" s="75">
        <f>SUMIF(F50:F60,A16,I50:I60)+SUMIF(F50:F60,"PSU",I50:I60)</f>
        <v>0</v>
      </c>
      <c r="J16" s="77"/>
    </row>
    <row r="17" spans="1:10" ht="23.25" customHeight="1" x14ac:dyDescent="0.2">
      <c r="A17" s="71" t="s">
        <v>20</v>
      </c>
      <c r="B17" s="72" t="s">
        <v>20</v>
      </c>
      <c r="C17" s="73"/>
      <c r="D17" s="74"/>
      <c r="E17" s="75"/>
      <c r="F17" s="76"/>
      <c r="G17" s="75"/>
      <c r="H17" s="76"/>
      <c r="I17" s="75">
        <f>SUMIF(F50:F60,A17,I50:I60)</f>
        <v>0</v>
      </c>
      <c r="J17" s="77"/>
    </row>
    <row r="18" spans="1:10" ht="23.25" customHeight="1" x14ac:dyDescent="0.2">
      <c r="A18" s="71" t="s">
        <v>21</v>
      </c>
      <c r="B18" s="72" t="s">
        <v>21</v>
      </c>
      <c r="C18" s="73"/>
      <c r="D18" s="74"/>
      <c r="E18" s="75"/>
      <c r="F18" s="76"/>
      <c r="G18" s="75"/>
      <c r="H18" s="76"/>
      <c r="I18" s="75">
        <f>SUMIF(F50:F60,A18,I50:I60)</f>
        <v>0</v>
      </c>
      <c r="J18" s="77"/>
    </row>
    <row r="19" spans="1:10" ht="23.25" customHeight="1" x14ac:dyDescent="0.2">
      <c r="A19" s="71" t="s">
        <v>75</v>
      </c>
      <c r="B19" s="72" t="s">
        <v>22</v>
      </c>
      <c r="C19" s="73"/>
      <c r="D19" s="74"/>
      <c r="E19" s="75"/>
      <c r="F19" s="76"/>
      <c r="G19" s="75"/>
      <c r="H19" s="76"/>
      <c r="I19" s="75">
        <f>SUMIF(F50:F60,A19,I50:I60)</f>
        <v>0</v>
      </c>
      <c r="J19" s="77"/>
    </row>
    <row r="20" spans="1:10" ht="23.25" customHeight="1" x14ac:dyDescent="0.2">
      <c r="A20" s="71" t="s">
        <v>76</v>
      </c>
      <c r="B20" s="72" t="s">
        <v>23</v>
      </c>
      <c r="C20" s="73"/>
      <c r="D20" s="74"/>
      <c r="E20" s="75"/>
      <c r="F20" s="76"/>
      <c r="G20" s="75"/>
      <c r="H20" s="76"/>
      <c r="I20" s="75">
        <f>SUMIF(F50:F60,A20,I50:I60)</f>
        <v>0</v>
      </c>
      <c r="J20" s="77"/>
    </row>
    <row r="21" spans="1:10" ht="23.25" customHeight="1" x14ac:dyDescent="0.2">
      <c r="A21" s="22"/>
      <c r="B21" s="78" t="s">
        <v>24</v>
      </c>
      <c r="C21" s="79"/>
      <c r="D21" s="80"/>
      <c r="E21" s="81"/>
      <c r="F21" s="82"/>
      <c r="G21" s="81"/>
      <c r="H21" s="82"/>
      <c r="I21" s="81">
        <f>SUM(I16:J20)</f>
        <v>0</v>
      </c>
      <c r="J21" s="83"/>
    </row>
    <row r="22" spans="1:10" ht="33" customHeight="1" x14ac:dyDescent="0.2">
      <c r="A22" s="22"/>
      <c r="B22" s="84" t="s">
        <v>28</v>
      </c>
      <c r="C22" s="73"/>
      <c r="D22" s="74"/>
      <c r="E22" s="85"/>
      <c r="F22" s="86"/>
      <c r="G22" s="87"/>
      <c r="H22" s="87"/>
      <c r="I22" s="87"/>
      <c r="J22" s="88"/>
    </row>
    <row r="23" spans="1:10" ht="23.25" customHeight="1" x14ac:dyDescent="0.2">
      <c r="A23" s="22"/>
      <c r="B23" s="89" t="s">
        <v>7</v>
      </c>
      <c r="C23" s="73"/>
      <c r="D23" s="74"/>
      <c r="E23" s="90">
        <v>15</v>
      </c>
      <c r="F23" s="86" t="s">
        <v>0</v>
      </c>
      <c r="G23" s="91">
        <f>ZakladDPHSniVypocet</f>
        <v>0</v>
      </c>
      <c r="H23" s="92"/>
      <c r="I23" s="92"/>
      <c r="J23" s="88" t="str">
        <f t="shared" ref="J23:J28" si="0">Mena</f>
        <v>CZK</v>
      </c>
    </row>
    <row r="24" spans="1:10" ht="23.25" customHeight="1" x14ac:dyDescent="0.2">
      <c r="A24" s="22"/>
      <c r="B24" s="89" t="s">
        <v>8</v>
      </c>
      <c r="C24" s="73"/>
      <c r="D24" s="74"/>
      <c r="E24" s="90">
        <f>SazbaDPH1</f>
        <v>15</v>
      </c>
      <c r="F24" s="86" t="s">
        <v>0</v>
      </c>
      <c r="G24" s="93">
        <f>ZakladDPHSni*SazbaDPH1/100</f>
        <v>0</v>
      </c>
      <c r="H24" s="94"/>
      <c r="I24" s="94"/>
      <c r="J24" s="88" t="str">
        <f t="shared" si="0"/>
        <v>CZK</v>
      </c>
    </row>
    <row r="25" spans="1:10" ht="23.25" customHeight="1" x14ac:dyDescent="0.2">
      <c r="A25" s="22"/>
      <c r="B25" s="89" t="s">
        <v>9</v>
      </c>
      <c r="C25" s="73"/>
      <c r="D25" s="74"/>
      <c r="E25" s="90">
        <v>21</v>
      </c>
      <c r="F25" s="86" t="s">
        <v>0</v>
      </c>
      <c r="G25" s="91">
        <f>ZakladDPHZaklVypocet</f>
        <v>0</v>
      </c>
      <c r="H25" s="92"/>
      <c r="I25" s="92"/>
      <c r="J25" s="88" t="str">
        <f t="shared" si="0"/>
        <v>CZK</v>
      </c>
    </row>
    <row r="26" spans="1:10" ht="23.25" customHeight="1" x14ac:dyDescent="0.2">
      <c r="A26" s="22"/>
      <c r="B26" s="95" t="s">
        <v>10</v>
      </c>
      <c r="C26" s="96"/>
      <c r="D26" s="97"/>
      <c r="E26" s="98">
        <f>SazbaDPH2</f>
        <v>21</v>
      </c>
      <c r="F26" s="99" t="s">
        <v>0</v>
      </c>
      <c r="G26" s="100">
        <f>ZakladDPHZakl*SazbaDPH2/100</f>
        <v>0</v>
      </c>
      <c r="H26" s="101"/>
      <c r="I26" s="101"/>
      <c r="J26" s="102" t="str">
        <f t="shared" si="0"/>
        <v>CZK</v>
      </c>
    </row>
    <row r="27" spans="1:10" ht="23.25" customHeight="1" thickBot="1" x14ac:dyDescent="0.25">
      <c r="A27" s="22"/>
      <c r="B27" s="103" t="s">
        <v>2</v>
      </c>
      <c r="C27" s="104"/>
      <c r="D27" s="105"/>
      <c r="E27" s="104"/>
      <c r="F27" s="106"/>
      <c r="G27" s="107">
        <f>0</f>
        <v>0</v>
      </c>
      <c r="H27" s="107"/>
      <c r="I27" s="107"/>
      <c r="J27" s="108" t="str">
        <f t="shared" si="0"/>
        <v>CZK</v>
      </c>
    </row>
    <row r="28" spans="1:10" ht="27.75" hidden="1" customHeight="1" thickBot="1" x14ac:dyDescent="0.25">
      <c r="A28" s="22"/>
      <c r="B28" s="109" t="s">
        <v>18</v>
      </c>
      <c r="C28" s="110"/>
      <c r="D28" s="110"/>
      <c r="E28" s="111"/>
      <c r="F28" s="112"/>
      <c r="G28" s="113">
        <f>ZakladDPHSniVypocet+ZakladDPHZaklVypocet</f>
        <v>0</v>
      </c>
      <c r="H28" s="113"/>
      <c r="I28" s="113"/>
      <c r="J28" s="114" t="str">
        <f t="shared" si="0"/>
        <v>CZK</v>
      </c>
    </row>
    <row r="29" spans="1:10" ht="27.75" customHeight="1" thickBot="1" x14ac:dyDescent="0.25">
      <c r="A29" s="22"/>
      <c r="B29" s="109" t="s">
        <v>31</v>
      </c>
      <c r="C29" s="115"/>
      <c r="D29" s="115"/>
      <c r="E29" s="115"/>
      <c r="F29" s="115"/>
      <c r="G29" s="116">
        <f>ZakladDPHSni+DPHSni+ZakladDPHZakl+DPHZakl+Zaokrouhleni</f>
        <v>0</v>
      </c>
      <c r="H29" s="116"/>
      <c r="I29" s="116"/>
      <c r="J29" s="117" t="s">
        <v>49</v>
      </c>
    </row>
    <row r="30" spans="1:10" ht="12.75" customHeight="1" x14ac:dyDescent="0.2">
      <c r="A30" s="22"/>
      <c r="B30" s="22"/>
      <c r="C30" s="39"/>
      <c r="D30" s="39"/>
      <c r="E30" s="39"/>
      <c r="F30" s="39"/>
      <c r="G30" s="50"/>
      <c r="H30" s="39"/>
      <c r="I30" s="50"/>
      <c r="J30" s="118"/>
    </row>
    <row r="31" spans="1:10" ht="30" customHeight="1" x14ac:dyDescent="0.2">
      <c r="A31" s="22"/>
      <c r="B31" s="22"/>
      <c r="C31" s="39"/>
      <c r="D31" s="39"/>
      <c r="E31" s="39"/>
      <c r="F31" s="39"/>
      <c r="G31" s="50"/>
      <c r="H31" s="39"/>
      <c r="I31" s="50"/>
      <c r="J31" s="118"/>
    </row>
    <row r="32" spans="1:10" ht="18.75" customHeight="1" x14ac:dyDescent="0.2">
      <c r="A32" s="22"/>
      <c r="B32" s="119"/>
      <c r="C32" s="120"/>
      <c r="D32" s="121"/>
      <c r="E32" s="121"/>
      <c r="F32" s="120"/>
      <c r="G32" s="121"/>
      <c r="H32" s="122"/>
      <c r="I32" s="121"/>
      <c r="J32" s="118"/>
    </row>
    <row r="33" spans="1:52" ht="47.25" customHeight="1" x14ac:dyDescent="0.2">
      <c r="A33" s="22"/>
      <c r="B33" s="22"/>
      <c r="C33" s="39"/>
      <c r="D33" s="39"/>
      <c r="E33" s="39"/>
      <c r="F33" s="39"/>
      <c r="G33" s="50"/>
      <c r="H33" s="39"/>
      <c r="I33" s="50"/>
      <c r="J33" s="118"/>
    </row>
    <row r="34" spans="1:52" s="127" customFormat="1" ht="18.75" customHeight="1" x14ac:dyDescent="0.2">
      <c r="A34" s="123"/>
      <c r="B34" s="123"/>
      <c r="C34" s="124"/>
      <c r="D34" s="124"/>
      <c r="E34" s="124"/>
      <c r="F34" s="124"/>
      <c r="G34" s="125"/>
      <c r="H34" s="124"/>
      <c r="I34" s="125"/>
      <c r="J34" s="126"/>
    </row>
    <row r="35" spans="1:52" ht="12.75" customHeight="1" x14ac:dyDescent="0.2">
      <c r="A35" s="22"/>
      <c r="B35" s="22"/>
      <c r="C35" s="39"/>
      <c r="D35" s="128"/>
      <c r="E35" s="128"/>
      <c r="F35" s="39"/>
      <c r="G35" s="50"/>
      <c r="H35" s="129"/>
      <c r="I35" s="50"/>
      <c r="J35" s="118"/>
    </row>
    <row r="36" spans="1:52" ht="13.5" customHeight="1" thickBot="1" x14ac:dyDescent="0.25">
      <c r="A36" s="130"/>
      <c r="B36" s="130"/>
      <c r="C36" s="131"/>
      <c r="D36" s="131"/>
      <c r="E36" s="131"/>
      <c r="F36" s="131"/>
      <c r="G36" s="132"/>
      <c r="H36" s="131"/>
      <c r="I36" s="132"/>
      <c r="J36" s="133"/>
    </row>
    <row r="37" spans="1:52" ht="27" hidden="1" customHeight="1" x14ac:dyDescent="0.25">
      <c r="B37" s="134" t="s">
        <v>11</v>
      </c>
      <c r="C37" s="135"/>
      <c r="D37" s="135"/>
      <c r="E37" s="135"/>
      <c r="F37" s="136"/>
      <c r="G37" s="136"/>
      <c r="H37" s="136"/>
      <c r="I37" s="136"/>
      <c r="J37" s="135"/>
    </row>
    <row r="38" spans="1:52" ht="25.5" hidden="1" customHeight="1" x14ac:dyDescent="0.2">
      <c r="A38" s="137" t="s">
        <v>33</v>
      </c>
      <c r="B38" s="138" t="s">
        <v>12</v>
      </c>
      <c r="C38" s="139" t="s">
        <v>3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13</v>
      </c>
      <c r="I38" s="142" t="s">
        <v>1</v>
      </c>
      <c r="J38" s="143" t="s">
        <v>0</v>
      </c>
    </row>
    <row r="39" spans="1:52" ht="25.5" hidden="1" customHeight="1" x14ac:dyDescent="0.2">
      <c r="A39" s="137">
        <v>1</v>
      </c>
      <c r="B39" s="144"/>
      <c r="C39" s="145"/>
      <c r="D39" s="146"/>
      <c r="E39" s="146"/>
      <c r="F39" s="147">
        <f>' Pol'!AC87</f>
        <v>0</v>
      </c>
      <c r="G39" s="148">
        <f>' Pol'!AD87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52" ht="25.5" hidden="1" customHeight="1" x14ac:dyDescent="0.2">
      <c r="A40" s="137"/>
      <c r="B40" s="151" t="s">
        <v>48</v>
      </c>
      <c r="C40" s="145"/>
      <c r="D40" s="145"/>
      <c r="E40" s="152"/>
      <c r="F40" s="153">
        <f>SUMIF(A39:A39,"=1",F39:F39)</f>
        <v>0</v>
      </c>
      <c r="G40" s="154">
        <f>SUMIF(A39:A39,"=1",G39:G39)</f>
        <v>0</v>
      </c>
      <c r="H40" s="154">
        <f>SUMIF(A39:A39,"=1",H39:H39)</f>
        <v>0</v>
      </c>
      <c r="I40" s="154">
        <f>SUMIF(A39:A39,"=1",I39:I39)</f>
        <v>0</v>
      </c>
      <c r="J40" s="155">
        <f>SUMIF(A39:A39,"=1",J39:J39)</f>
        <v>0</v>
      </c>
    </row>
    <row r="42" spans="1:52" x14ac:dyDescent="0.2">
      <c r="B42" s="21" t="s">
        <v>50</v>
      </c>
    </row>
    <row r="43" spans="1:52" x14ac:dyDescent="0.2">
      <c r="B43" s="157" t="s">
        <v>51</v>
      </c>
      <c r="C43" s="157"/>
      <c r="D43" s="157"/>
      <c r="E43" s="157"/>
      <c r="F43" s="157"/>
      <c r="G43" s="157"/>
      <c r="H43" s="157"/>
      <c r="I43" s="157"/>
      <c r="J43" s="157"/>
      <c r="AZ43" s="158" t="str">
        <f>B43</f>
        <v>SO.301</v>
      </c>
    </row>
    <row r="44" spans="1:52" x14ac:dyDescent="0.2">
      <c r="B44" s="157" t="s">
        <v>52</v>
      </c>
      <c r="C44" s="157"/>
      <c r="D44" s="157"/>
      <c r="E44" s="157"/>
      <c r="F44" s="157"/>
      <c r="G44" s="157"/>
      <c r="H44" s="157"/>
      <c r="I44" s="157"/>
      <c r="J44" s="157"/>
      <c r="AZ44" s="158" t="str">
        <f>B44</f>
        <v>PŘÍPOJKA DEŠŤOVÉ KANALIZACE - RETENCE</v>
      </c>
    </row>
    <row r="47" spans="1:52" ht="15.75" x14ac:dyDescent="0.25">
      <c r="B47" s="159" t="s">
        <v>53</v>
      </c>
    </row>
    <row r="49" spans="1:10" ht="25.5" customHeight="1" x14ac:dyDescent="0.2">
      <c r="A49" s="160"/>
      <c r="B49" s="161" t="s">
        <v>12</v>
      </c>
      <c r="C49" s="161" t="s">
        <v>3</v>
      </c>
      <c r="D49" s="162"/>
      <c r="E49" s="162"/>
      <c r="F49" s="163" t="s">
        <v>54</v>
      </c>
      <c r="G49" s="163"/>
      <c r="H49" s="163"/>
      <c r="I49" s="164" t="s">
        <v>24</v>
      </c>
      <c r="J49" s="164"/>
    </row>
    <row r="50" spans="1:10" ht="25.5" customHeight="1" x14ac:dyDescent="0.2">
      <c r="A50" s="165"/>
      <c r="B50" s="166" t="s">
        <v>55</v>
      </c>
      <c r="C50" s="167" t="s">
        <v>56</v>
      </c>
      <c r="D50" s="168"/>
      <c r="E50" s="168"/>
      <c r="F50" s="169" t="s">
        <v>19</v>
      </c>
      <c r="G50" s="170"/>
      <c r="H50" s="170"/>
      <c r="I50" s="171">
        <f>' Pol'!G8</f>
        <v>0</v>
      </c>
      <c r="J50" s="171"/>
    </row>
    <row r="51" spans="1:10" ht="25.5" customHeight="1" x14ac:dyDescent="0.2">
      <c r="A51" s="165"/>
      <c r="B51" s="172" t="s">
        <v>57</v>
      </c>
      <c r="C51" s="173" t="s">
        <v>58</v>
      </c>
      <c r="D51" s="174"/>
      <c r="E51" s="174"/>
      <c r="F51" s="175" t="s">
        <v>19</v>
      </c>
      <c r="G51" s="176"/>
      <c r="H51" s="176"/>
      <c r="I51" s="177">
        <f>' Pol'!G25</f>
        <v>0</v>
      </c>
      <c r="J51" s="177"/>
    </row>
    <row r="52" spans="1:10" ht="25.5" customHeight="1" x14ac:dyDescent="0.2">
      <c r="A52" s="165"/>
      <c r="B52" s="172" t="s">
        <v>59</v>
      </c>
      <c r="C52" s="173" t="s">
        <v>60</v>
      </c>
      <c r="D52" s="174"/>
      <c r="E52" s="174"/>
      <c r="F52" s="175" t="s">
        <v>19</v>
      </c>
      <c r="G52" s="176"/>
      <c r="H52" s="176"/>
      <c r="I52" s="177">
        <f>' Pol'!G29</f>
        <v>0</v>
      </c>
      <c r="J52" s="177"/>
    </row>
    <row r="53" spans="1:10" ht="25.5" customHeight="1" x14ac:dyDescent="0.2">
      <c r="A53" s="165"/>
      <c r="B53" s="172" t="s">
        <v>61</v>
      </c>
      <c r="C53" s="173" t="s">
        <v>62</v>
      </c>
      <c r="D53" s="174"/>
      <c r="E53" s="174"/>
      <c r="F53" s="175" t="s">
        <v>19</v>
      </c>
      <c r="G53" s="176"/>
      <c r="H53" s="176"/>
      <c r="I53" s="177">
        <f>' Pol'!G53</f>
        <v>0</v>
      </c>
      <c r="J53" s="177"/>
    </row>
    <row r="54" spans="1:10" ht="25.5" customHeight="1" x14ac:dyDescent="0.2">
      <c r="A54" s="165"/>
      <c r="B54" s="172" t="s">
        <v>63</v>
      </c>
      <c r="C54" s="173" t="s">
        <v>64</v>
      </c>
      <c r="D54" s="174"/>
      <c r="E54" s="174"/>
      <c r="F54" s="175" t="s">
        <v>19</v>
      </c>
      <c r="G54" s="176"/>
      <c r="H54" s="176"/>
      <c r="I54" s="177">
        <f>' Pol'!G57</f>
        <v>0</v>
      </c>
      <c r="J54" s="177"/>
    </row>
    <row r="55" spans="1:10" ht="25.5" customHeight="1" x14ac:dyDescent="0.2">
      <c r="A55" s="165"/>
      <c r="B55" s="172" t="s">
        <v>65</v>
      </c>
      <c r="C55" s="173" t="s">
        <v>66</v>
      </c>
      <c r="D55" s="174"/>
      <c r="E55" s="174"/>
      <c r="F55" s="175" t="s">
        <v>19</v>
      </c>
      <c r="G55" s="176"/>
      <c r="H55" s="176"/>
      <c r="I55" s="177">
        <f>' Pol'!G59</f>
        <v>0</v>
      </c>
      <c r="J55" s="177"/>
    </row>
    <row r="56" spans="1:10" ht="25.5" customHeight="1" x14ac:dyDescent="0.2">
      <c r="A56" s="165"/>
      <c r="B56" s="172" t="s">
        <v>67</v>
      </c>
      <c r="C56" s="173" t="s">
        <v>68</v>
      </c>
      <c r="D56" s="174"/>
      <c r="E56" s="174"/>
      <c r="F56" s="175" t="s">
        <v>19</v>
      </c>
      <c r="G56" s="176"/>
      <c r="H56" s="176"/>
      <c r="I56" s="177">
        <f>' Pol'!G64</f>
        <v>0</v>
      </c>
      <c r="J56" s="177"/>
    </row>
    <row r="57" spans="1:10" ht="25.5" customHeight="1" x14ac:dyDescent="0.2">
      <c r="A57" s="165"/>
      <c r="B57" s="172" t="s">
        <v>69</v>
      </c>
      <c r="C57" s="173" t="s">
        <v>70</v>
      </c>
      <c r="D57" s="174"/>
      <c r="E57" s="174"/>
      <c r="F57" s="175" t="s">
        <v>20</v>
      </c>
      <c r="G57" s="176"/>
      <c r="H57" s="176"/>
      <c r="I57" s="177">
        <f>' Pol'!G67</f>
        <v>0</v>
      </c>
      <c r="J57" s="177"/>
    </row>
    <row r="58" spans="1:10" ht="25.5" customHeight="1" x14ac:dyDescent="0.2">
      <c r="A58" s="165"/>
      <c r="B58" s="172" t="s">
        <v>71</v>
      </c>
      <c r="C58" s="173" t="s">
        <v>72</v>
      </c>
      <c r="D58" s="174"/>
      <c r="E58" s="174"/>
      <c r="F58" s="175" t="s">
        <v>20</v>
      </c>
      <c r="G58" s="176"/>
      <c r="H58" s="176"/>
      <c r="I58" s="177">
        <f>' Pol'!G71</f>
        <v>0</v>
      </c>
      <c r="J58" s="177"/>
    </row>
    <row r="59" spans="1:10" ht="25.5" customHeight="1" x14ac:dyDescent="0.2">
      <c r="A59" s="165"/>
      <c r="B59" s="172" t="s">
        <v>73</v>
      </c>
      <c r="C59" s="173" t="s">
        <v>74</v>
      </c>
      <c r="D59" s="174"/>
      <c r="E59" s="174"/>
      <c r="F59" s="175" t="s">
        <v>21</v>
      </c>
      <c r="G59" s="176"/>
      <c r="H59" s="176"/>
      <c r="I59" s="177">
        <f>' Pol'!G74</f>
        <v>0</v>
      </c>
      <c r="J59" s="177"/>
    </row>
    <row r="60" spans="1:10" ht="25.5" customHeight="1" x14ac:dyDescent="0.2">
      <c r="A60" s="165"/>
      <c r="B60" s="178" t="s">
        <v>75</v>
      </c>
      <c r="C60" s="179" t="s">
        <v>22</v>
      </c>
      <c r="D60" s="180"/>
      <c r="E60" s="180"/>
      <c r="F60" s="181" t="s">
        <v>75</v>
      </c>
      <c r="G60" s="182"/>
      <c r="H60" s="182"/>
      <c r="I60" s="183">
        <f>' Pol'!G81</f>
        <v>0</v>
      </c>
      <c r="J60" s="183"/>
    </row>
    <row r="61" spans="1:10" ht="25.5" customHeight="1" x14ac:dyDescent="0.2">
      <c r="A61" s="184"/>
      <c r="B61" s="185" t="s">
        <v>1</v>
      </c>
      <c r="C61" s="185"/>
      <c r="D61" s="186"/>
      <c r="E61" s="186"/>
      <c r="F61" s="187"/>
      <c r="G61" s="188"/>
      <c r="H61" s="188"/>
      <c r="I61" s="189">
        <f>SUM(I50:I60)</f>
        <v>0</v>
      </c>
      <c r="J61" s="189"/>
    </row>
    <row r="62" spans="1:10" x14ac:dyDescent="0.2">
      <c r="F62" s="190"/>
      <c r="G62" s="191"/>
      <c r="H62" s="190"/>
      <c r="I62" s="191"/>
      <c r="J62" s="191"/>
    </row>
    <row r="63" spans="1:10" x14ac:dyDescent="0.2">
      <c r="F63" s="190"/>
      <c r="G63" s="191"/>
      <c r="H63" s="190"/>
      <c r="I63" s="191"/>
      <c r="J63" s="191"/>
    </row>
    <row r="64" spans="1:10" x14ac:dyDescent="0.2">
      <c r="F64" s="190"/>
      <c r="G64" s="191"/>
      <c r="H64" s="190"/>
      <c r="I64" s="191"/>
      <c r="J64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I60:J60"/>
    <mergeCell ref="C60:E60"/>
    <mergeCell ref="I61:J61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C39:E39"/>
    <mergeCell ref="B40:E40"/>
    <mergeCell ref="B43:J43"/>
    <mergeCell ref="B44:J44"/>
    <mergeCell ref="I49:J49"/>
    <mergeCell ref="I50:J50"/>
    <mergeCell ref="C50:E5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3" t="s">
        <v>4</v>
      </c>
      <c r="B1" s="13"/>
      <c r="C1" s="14"/>
      <c r="D1" s="13"/>
      <c r="E1" s="13"/>
      <c r="F1" s="13"/>
      <c r="G1" s="13"/>
    </row>
    <row r="2" spans="1:7" ht="24.95" customHeight="1" x14ac:dyDescent="0.2">
      <c r="A2" s="11" t="s">
        <v>37</v>
      </c>
      <c r="B2" s="10"/>
      <c r="C2" s="15"/>
      <c r="D2" s="15"/>
      <c r="E2" s="15"/>
      <c r="F2" s="15"/>
      <c r="G2" s="16"/>
    </row>
    <row r="3" spans="1:7" ht="24.95" hidden="1" customHeight="1" x14ac:dyDescent="0.2">
      <c r="A3" s="11" t="s">
        <v>5</v>
      </c>
      <c r="B3" s="10"/>
      <c r="C3" s="15"/>
      <c r="D3" s="15"/>
      <c r="E3" s="15"/>
      <c r="F3" s="15"/>
      <c r="G3" s="16"/>
    </row>
    <row r="4" spans="1:7" ht="24.95" hidden="1" customHeight="1" x14ac:dyDescent="0.2">
      <c r="A4" s="11" t="s">
        <v>6</v>
      </c>
      <c r="B4" s="10"/>
      <c r="C4" s="15"/>
      <c r="D4" s="15"/>
      <c r="E4" s="15"/>
      <c r="F4" s="15"/>
      <c r="G4" s="16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7"/>
  <sheetViews>
    <sheetView workbookViewId="0">
      <selection sqref="A1:G1"/>
    </sheetView>
  </sheetViews>
  <sheetFormatPr defaultRowHeight="12.75" outlineLevelRow="1" x14ac:dyDescent="0.2"/>
  <cols>
    <col min="1" max="1" width="4.28515625" style="21" customWidth="1"/>
    <col min="2" max="2" width="14.42578125" style="270" customWidth="1"/>
    <col min="3" max="3" width="38.28515625" style="270" customWidth="1"/>
    <col min="4" max="4" width="4.5703125" style="21" customWidth="1"/>
    <col min="5" max="5" width="10.5703125" style="21" customWidth="1"/>
    <col min="6" max="6" width="9.85546875" style="21" customWidth="1"/>
    <col min="7" max="7" width="12.7109375" style="21" customWidth="1"/>
    <col min="8" max="13" width="0" style="21" hidden="1" customWidth="1"/>
    <col min="14" max="17" width="9.140625" style="21"/>
    <col min="18" max="21" width="0" style="21" hidden="1" customWidth="1"/>
    <col min="22" max="28" width="9.140625" style="21"/>
    <col min="29" max="39" width="0" style="21" hidden="1" customWidth="1"/>
    <col min="40" max="16384" width="9.140625" style="21"/>
  </cols>
  <sheetData>
    <row r="1" spans="1:60" ht="15.75" customHeight="1" x14ac:dyDescent="0.25">
      <c r="A1" s="192" t="s">
        <v>4</v>
      </c>
      <c r="B1" s="192"/>
      <c r="C1" s="192"/>
      <c r="D1" s="192"/>
      <c r="E1" s="192"/>
      <c r="F1" s="192"/>
      <c r="G1" s="192"/>
      <c r="AE1" s="21" t="s">
        <v>78</v>
      </c>
    </row>
    <row r="2" spans="1:60" ht="24.95" customHeight="1" x14ac:dyDescent="0.2">
      <c r="A2" s="193" t="s">
        <v>77</v>
      </c>
      <c r="B2" s="194" t="s">
        <v>51</v>
      </c>
      <c r="C2" s="195" t="s">
        <v>41</v>
      </c>
      <c r="D2" s="196"/>
      <c r="E2" s="196"/>
      <c r="F2" s="196"/>
      <c r="G2" s="197"/>
      <c r="AE2" s="21" t="s">
        <v>79</v>
      </c>
    </row>
    <row r="3" spans="1:60" ht="24.95" hidden="1" customHeight="1" x14ac:dyDescent="0.2">
      <c r="A3" s="198" t="s">
        <v>5</v>
      </c>
      <c r="B3" s="199"/>
      <c r="C3" s="200"/>
      <c r="D3" s="201"/>
      <c r="E3" s="201"/>
      <c r="F3" s="201"/>
      <c r="G3" s="202"/>
      <c r="AE3" s="21" t="s">
        <v>80</v>
      </c>
    </row>
    <row r="4" spans="1:60" ht="24.95" hidden="1" customHeight="1" x14ac:dyDescent="0.2">
      <c r="A4" s="198" t="s">
        <v>6</v>
      </c>
      <c r="B4" s="199"/>
      <c r="C4" s="200"/>
      <c r="D4" s="201"/>
      <c r="E4" s="201"/>
      <c r="F4" s="201"/>
      <c r="G4" s="202"/>
      <c r="AE4" s="21" t="s">
        <v>81</v>
      </c>
    </row>
    <row r="5" spans="1:60" hidden="1" x14ac:dyDescent="0.2">
      <c r="A5" s="203" t="s">
        <v>82</v>
      </c>
      <c r="B5" s="204"/>
      <c r="C5" s="205"/>
      <c r="D5" s="206"/>
      <c r="E5" s="206"/>
      <c r="F5" s="206"/>
      <c r="G5" s="207"/>
      <c r="AE5" s="21" t="s">
        <v>83</v>
      </c>
    </row>
    <row r="7" spans="1:60" ht="38.25" x14ac:dyDescent="0.2">
      <c r="A7" s="208" t="s">
        <v>84</v>
      </c>
      <c r="B7" s="209" t="s">
        <v>85</v>
      </c>
      <c r="C7" s="209" t="s">
        <v>86</v>
      </c>
      <c r="D7" s="208" t="s">
        <v>87</v>
      </c>
      <c r="E7" s="208" t="s">
        <v>88</v>
      </c>
      <c r="F7" s="210" t="s">
        <v>89</v>
      </c>
      <c r="G7" s="211" t="s">
        <v>24</v>
      </c>
      <c r="H7" s="212" t="s">
        <v>25</v>
      </c>
      <c r="I7" s="212" t="s">
        <v>90</v>
      </c>
      <c r="J7" s="212" t="s">
        <v>26</v>
      </c>
      <c r="K7" s="212" t="s">
        <v>91</v>
      </c>
      <c r="L7" s="212" t="s">
        <v>92</v>
      </c>
      <c r="M7" s="212" t="s">
        <v>93</v>
      </c>
      <c r="N7" s="212" t="s">
        <v>94</v>
      </c>
      <c r="O7" s="212" t="s">
        <v>95</v>
      </c>
      <c r="P7" s="212" t="s">
        <v>96</v>
      </c>
      <c r="Q7" s="212" t="s">
        <v>97</v>
      </c>
      <c r="R7" s="212" t="s">
        <v>98</v>
      </c>
      <c r="S7" s="212" t="s">
        <v>99</v>
      </c>
      <c r="T7" s="212" t="s">
        <v>100</v>
      </c>
      <c r="U7" s="213" t="s">
        <v>101</v>
      </c>
    </row>
    <row r="8" spans="1:60" x14ac:dyDescent="0.2">
      <c r="A8" s="214" t="s">
        <v>102</v>
      </c>
      <c r="B8" s="215" t="s">
        <v>55</v>
      </c>
      <c r="C8" s="216" t="s">
        <v>56</v>
      </c>
      <c r="D8" s="217"/>
      <c r="E8" s="218"/>
      <c r="F8" s="219"/>
      <c r="G8" s="219">
        <f>SUMIF(AE9:AE24,"&lt;&gt;NOR",G9:G24)</f>
        <v>0</v>
      </c>
      <c r="H8" s="219"/>
      <c r="I8" s="219">
        <f>SUM(I9:I24)</f>
        <v>0</v>
      </c>
      <c r="J8" s="219"/>
      <c r="K8" s="219">
        <f>SUM(K9:K24)</f>
        <v>0</v>
      </c>
      <c r="L8" s="219"/>
      <c r="M8" s="219">
        <f>SUM(M9:M24)</f>
        <v>0</v>
      </c>
      <c r="N8" s="220"/>
      <c r="O8" s="220">
        <f>SUM(O9:O24)</f>
        <v>272.84148999999996</v>
      </c>
      <c r="P8" s="220"/>
      <c r="Q8" s="220">
        <f>SUM(Q9:Q24)</f>
        <v>0</v>
      </c>
      <c r="R8" s="220"/>
      <c r="S8" s="220"/>
      <c r="T8" s="214"/>
      <c r="U8" s="220">
        <f>SUM(U9:U24)</f>
        <v>1221.8899999999999</v>
      </c>
      <c r="AE8" s="21" t="s">
        <v>103</v>
      </c>
    </row>
    <row r="9" spans="1:60" ht="22.5" outlineLevel="1" x14ac:dyDescent="0.2">
      <c r="A9" s="221">
        <v>1</v>
      </c>
      <c r="B9" s="222" t="s">
        <v>104</v>
      </c>
      <c r="C9" s="223" t="s">
        <v>105</v>
      </c>
      <c r="D9" s="224" t="s">
        <v>106</v>
      </c>
      <c r="E9" s="225">
        <v>160</v>
      </c>
      <c r="F9" s="226"/>
      <c r="G9" s="227">
        <f t="shared" ref="G9:G24" si="0">ROUND(E9*F9,2)</f>
        <v>0</v>
      </c>
      <c r="H9" s="226"/>
      <c r="I9" s="227">
        <f t="shared" ref="I9:I24" si="1">ROUND(E9*H9,2)</f>
        <v>0</v>
      </c>
      <c r="J9" s="226"/>
      <c r="K9" s="227">
        <f t="shared" ref="K9:K24" si="2">ROUND(E9*J9,2)</f>
        <v>0</v>
      </c>
      <c r="L9" s="227">
        <v>21</v>
      </c>
      <c r="M9" s="227">
        <f t="shared" ref="M9:M24" si="3">G9*(1+L9/100)</f>
        <v>0</v>
      </c>
      <c r="N9" s="228">
        <v>1.7</v>
      </c>
      <c r="O9" s="228">
        <f t="shared" ref="O9:O24" si="4">ROUND(E9*N9,5)</f>
        <v>272</v>
      </c>
      <c r="P9" s="228">
        <v>0</v>
      </c>
      <c r="Q9" s="228">
        <f t="shared" ref="Q9:Q24" si="5">ROUND(E9*P9,5)</f>
        <v>0</v>
      </c>
      <c r="R9" s="228"/>
      <c r="S9" s="228"/>
      <c r="T9" s="229">
        <v>1.59</v>
      </c>
      <c r="U9" s="228">
        <f t="shared" ref="U9:U24" si="6">ROUND(E9*T9,2)</f>
        <v>254.4</v>
      </c>
      <c r="V9" s="230"/>
      <c r="W9" s="230"/>
      <c r="X9" s="230"/>
      <c r="Y9" s="230"/>
      <c r="Z9" s="230"/>
      <c r="AA9" s="230"/>
      <c r="AB9" s="230"/>
      <c r="AC9" s="230"/>
      <c r="AD9" s="230"/>
      <c r="AE9" s="230" t="s">
        <v>107</v>
      </c>
      <c r="AF9" s="230"/>
      <c r="AG9" s="230"/>
      <c r="AH9" s="230"/>
      <c r="AI9" s="230"/>
      <c r="AJ9" s="230"/>
      <c r="AK9" s="230"/>
      <c r="AL9" s="230"/>
      <c r="AM9" s="230"/>
      <c r="AN9" s="230"/>
      <c r="AO9" s="230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30"/>
      <c r="BA9" s="230"/>
      <c r="BB9" s="230"/>
      <c r="BC9" s="230"/>
      <c r="BD9" s="230"/>
      <c r="BE9" s="230"/>
      <c r="BF9" s="230"/>
      <c r="BG9" s="230"/>
      <c r="BH9" s="230"/>
    </row>
    <row r="10" spans="1:60" outlineLevel="1" x14ac:dyDescent="0.2">
      <c r="A10" s="221">
        <v>2</v>
      </c>
      <c r="B10" s="222" t="s">
        <v>108</v>
      </c>
      <c r="C10" s="223" t="s">
        <v>109</v>
      </c>
      <c r="D10" s="224" t="s">
        <v>110</v>
      </c>
      <c r="E10" s="225">
        <v>7</v>
      </c>
      <c r="F10" s="226"/>
      <c r="G10" s="227">
        <f t="shared" si="0"/>
        <v>0</v>
      </c>
      <c r="H10" s="226"/>
      <c r="I10" s="227">
        <f t="shared" si="1"/>
        <v>0</v>
      </c>
      <c r="J10" s="226"/>
      <c r="K10" s="227">
        <f t="shared" si="2"/>
        <v>0</v>
      </c>
      <c r="L10" s="227">
        <v>21</v>
      </c>
      <c r="M10" s="227">
        <f t="shared" si="3"/>
        <v>0</v>
      </c>
      <c r="N10" s="228">
        <v>2.478E-2</v>
      </c>
      <c r="O10" s="228">
        <f t="shared" si="4"/>
        <v>0.17346</v>
      </c>
      <c r="P10" s="228">
        <v>0</v>
      </c>
      <c r="Q10" s="228">
        <f t="shared" si="5"/>
        <v>0</v>
      </c>
      <c r="R10" s="228"/>
      <c r="S10" s="228"/>
      <c r="T10" s="229">
        <v>3.64</v>
      </c>
      <c r="U10" s="228">
        <f t="shared" si="6"/>
        <v>25.48</v>
      </c>
      <c r="V10" s="230"/>
      <c r="W10" s="230"/>
      <c r="X10" s="230"/>
      <c r="Y10" s="230"/>
      <c r="Z10" s="230"/>
      <c r="AA10" s="230"/>
      <c r="AB10" s="230"/>
      <c r="AC10" s="230"/>
      <c r="AD10" s="230"/>
      <c r="AE10" s="230" t="s">
        <v>111</v>
      </c>
      <c r="AF10" s="230"/>
      <c r="AG10" s="230"/>
      <c r="AH10" s="230"/>
      <c r="AI10" s="230"/>
      <c r="AJ10" s="230"/>
      <c r="AK10" s="230"/>
      <c r="AL10" s="230"/>
      <c r="AM10" s="230"/>
      <c r="AN10" s="230"/>
      <c r="AO10" s="230"/>
      <c r="AP10" s="230"/>
      <c r="AQ10" s="230"/>
      <c r="AR10" s="230"/>
      <c r="AS10" s="230"/>
      <c r="AT10" s="230"/>
      <c r="AU10" s="230"/>
      <c r="AV10" s="230"/>
      <c r="AW10" s="230"/>
      <c r="AX10" s="230"/>
      <c r="AY10" s="230"/>
      <c r="AZ10" s="230"/>
      <c r="BA10" s="230"/>
      <c r="BB10" s="230"/>
      <c r="BC10" s="230"/>
      <c r="BD10" s="230"/>
      <c r="BE10" s="230"/>
      <c r="BF10" s="230"/>
      <c r="BG10" s="230"/>
      <c r="BH10" s="230"/>
    </row>
    <row r="11" spans="1:60" outlineLevel="1" x14ac:dyDescent="0.2">
      <c r="A11" s="221">
        <v>3</v>
      </c>
      <c r="B11" s="222" t="s">
        <v>112</v>
      </c>
      <c r="C11" s="223" t="s">
        <v>113</v>
      </c>
      <c r="D11" s="224" t="s">
        <v>110</v>
      </c>
      <c r="E11" s="225">
        <v>10</v>
      </c>
      <c r="F11" s="226"/>
      <c r="G11" s="227">
        <f t="shared" si="0"/>
        <v>0</v>
      </c>
      <c r="H11" s="226"/>
      <c r="I11" s="227">
        <f t="shared" si="1"/>
        <v>0</v>
      </c>
      <c r="J11" s="226"/>
      <c r="K11" s="227">
        <f t="shared" si="2"/>
        <v>0</v>
      </c>
      <c r="L11" s="227">
        <v>21</v>
      </c>
      <c r="M11" s="227">
        <f t="shared" si="3"/>
        <v>0</v>
      </c>
      <c r="N11" s="228">
        <v>8.6899999999999998E-3</v>
      </c>
      <c r="O11" s="228">
        <f t="shared" si="4"/>
        <v>8.6900000000000005E-2</v>
      </c>
      <c r="P11" s="228">
        <v>0</v>
      </c>
      <c r="Q11" s="228">
        <f t="shared" si="5"/>
        <v>0</v>
      </c>
      <c r="R11" s="228"/>
      <c r="S11" s="228"/>
      <c r="T11" s="229">
        <v>3.8</v>
      </c>
      <c r="U11" s="228">
        <f t="shared" si="6"/>
        <v>38</v>
      </c>
      <c r="V11" s="230"/>
      <c r="W11" s="230"/>
      <c r="X11" s="230"/>
      <c r="Y11" s="230"/>
      <c r="Z11" s="230"/>
      <c r="AA11" s="230"/>
      <c r="AB11" s="230"/>
      <c r="AC11" s="230"/>
      <c r="AD11" s="230"/>
      <c r="AE11" s="230" t="s">
        <v>111</v>
      </c>
      <c r="AF11" s="230"/>
      <c r="AG11" s="230"/>
      <c r="AH11" s="230"/>
      <c r="AI11" s="230"/>
      <c r="AJ11" s="230"/>
      <c r="AK11" s="230"/>
      <c r="AL11" s="230"/>
      <c r="AM11" s="230"/>
      <c r="AN11" s="230"/>
      <c r="AO11" s="230"/>
      <c r="AP11" s="230"/>
      <c r="AQ11" s="230"/>
      <c r="AR11" s="230"/>
      <c r="AS11" s="230"/>
      <c r="AT11" s="230"/>
      <c r="AU11" s="230"/>
      <c r="AV11" s="230"/>
      <c r="AW11" s="230"/>
      <c r="AX11" s="230"/>
      <c r="AY11" s="230"/>
      <c r="AZ11" s="230"/>
      <c r="BA11" s="230"/>
      <c r="BB11" s="230"/>
      <c r="BC11" s="230"/>
      <c r="BD11" s="230"/>
      <c r="BE11" s="230"/>
      <c r="BF11" s="230"/>
      <c r="BG11" s="230"/>
      <c r="BH11" s="230"/>
    </row>
    <row r="12" spans="1:60" outlineLevel="1" x14ac:dyDescent="0.2">
      <c r="A12" s="221">
        <v>4</v>
      </c>
      <c r="B12" s="222" t="s">
        <v>114</v>
      </c>
      <c r="C12" s="223" t="s">
        <v>115</v>
      </c>
      <c r="D12" s="224" t="s">
        <v>116</v>
      </c>
      <c r="E12" s="225">
        <v>587</v>
      </c>
      <c r="F12" s="226"/>
      <c r="G12" s="227">
        <f t="shared" si="0"/>
        <v>0</v>
      </c>
      <c r="H12" s="226"/>
      <c r="I12" s="227">
        <f t="shared" si="1"/>
        <v>0</v>
      </c>
      <c r="J12" s="226"/>
      <c r="K12" s="227">
        <f t="shared" si="2"/>
        <v>0</v>
      </c>
      <c r="L12" s="227">
        <v>21</v>
      </c>
      <c r="M12" s="227">
        <f t="shared" si="3"/>
        <v>0</v>
      </c>
      <c r="N12" s="228">
        <v>9.8999999999999999E-4</v>
      </c>
      <c r="O12" s="228">
        <f t="shared" si="4"/>
        <v>0.58113000000000004</v>
      </c>
      <c r="P12" s="228">
        <v>0</v>
      </c>
      <c r="Q12" s="228">
        <f t="shared" si="5"/>
        <v>0</v>
      </c>
      <c r="R12" s="228"/>
      <c r="S12" s="228"/>
      <c r="T12" s="229">
        <v>0.24</v>
      </c>
      <c r="U12" s="228">
        <f t="shared" si="6"/>
        <v>140.88</v>
      </c>
      <c r="V12" s="230"/>
      <c r="W12" s="230"/>
      <c r="X12" s="230"/>
      <c r="Y12" s="230"/>
      <c r="Z12" s="230"/>
      <c r="AA12" s="230"/>
      <c r="AB12" s="230"/>
      <c r="AC12" s="230"/>
      <c r="AD12" s="230"/>
      <c r="AE12" s="230" t="s">
        <v>107</v>
      </c>
      <c r="AF12" s="230"/>
      <c r="AG12" s="230"/>
      <c r="AH12" s="230"/>
      <c r="AI12" s="230"/>
      <c r="AJ12" s="230"/>
      <c r="AK12" s="230"/>
      <c r="AL12" s="230"/>
      <c r="AM12" s="230"/>
      <c r="AN12" s="230"/>
      <c r="AO12" s="230"/>
      <c r="AP12" s="230"/>
      <c r="AQ12" s="230"/>
      <c r="AR12" s="230"/>
      <c r="AS12" s="230"/>
      <c r="AT12" s="230"/>
      <c r="AU12" s="230"/>
      <c r="AV12" s="230"/>
      <c r="AW12" s="230"/>
      <c r="AX12" s="230"/>
      <c r="AY12" s="230"/>
      <c r="AZ12" s="230"/>
      <c r="BA12" s="230"/>
      <c r="BB12" s="230"/>
      <c r="BC12" s="230"/>
      <c r="BD12" s="230"/>
      <c r="BE12" s="230"/>
      <c r="BF12" s="230"/>
      <c r="BG12" s="230"/>
      <c r="BH12" s="230"/>
    </row>
    <row r="13" spans="1:60" outlineLevel="1" x14ac:dyDescent="0.2">
      <c r="A13" s="221">
        <v>5</v>
      </c>
      <c r="B13" s="222" t="s">
        <v>117</v>
      </c>
      <c r="C13" s="223" t="s">
        <v>118</v>
      </c>
      <c r="D13" s="224" t="s">
        <v>116</v>
      </c>
      <c r="E13" s="225">
        <v>587</v>
      </c>
      <c r="F13" s="226"/>
      <c r="G13" s="227">
        <f t="shared" si="0"/>
        <v>0</v>
      </c>
      <c r="H13" s="226"/>
      <c r="I13" s="227">
        <f t="shared" si="1"/>
        <v>0</v>
      </c>
      <c r="J13" s="226"/>
      <c r="K13" s="227">
        <f t="shared" si="2"/>
        <v>0</v>
      </c>
      <c r="L13" s="227">
        <v>21</v>
      </c>
      <c r="M13" s="227">
        <f t="shared" si="3"/>
        <v>0</v>
      </c>
      <c r="N13" s="228">
        <v>0</v>
      </c>
      <c r="O13" s="228">
        <f t="shared" si="4"/>
        <v>0</v>
      </c>
      <c r="P13" s="228">
        <v>0</v>
      </c>
      <c r="Q13" s="228">
        <f t="shared" si="5"/>
        <v>0</v>
      </c>
      <c r="R13" s="228"/>
      <c r="S13" s="228"/>
      <c r="T13" s="229">
        <v>7.0000000000000007E-2</v>
      </c>
      <c r="U13" s="228">
        <f t="shared" si="6"/>
        <v>41.09</v>
      </c>
      <c r="V13" s="230"/>
      <c r="W13" s="230"/>
      <c r="X13" s="230"/>
      <c r="Y13" s="230"/>
      <c r="Z13" s="230"/>
      <c r="AA13" s="230"/>
      <c r="AB13" s="230"/>
      <c r="AC13" s="230"/>
      <c r="AD13" s="230"/>
      <c r="AE13" s="230" t="s">
        <v>107</v>
      </c>
      <c r="AF13" s="230"/>
      <c r="AG13" s="230"/>
      <c r="AH13" s="230"/>
      <c r="AI13" s="230"/>
      <c r="AJ13" s="230"/>
      <c r="AK13" s="230"/>
      <c r="AL13" s="230"/>
      <c r="AM13" s="230"/>
      <c r="AN13" s="230"/>
      <c r="AO13" s="230"/>
      <c r="AP13" s="230"/>
      <c r="AQ13" s="230"/>
      <c r="AR13" s="230"/>
      <c r="AS13" s="230"/>
      <c r="AT13" s="230"/>
      <c r="AU13" s="230"/>
      <c r="AV13" s="230"/>
      <c r="AW13" s="230"/>
      <c r="AX13" s="230"/>
      <c r="AY13" s="230"/>
      <c r="AZ13" s="230"/>
      <c r="BA13" s="230"/>
      <c r="BB13" s="230"/>
      <c r="BC13" s="230"/>
      <c r="BD13" s="230"/>
      <c r="BE13" s="230"/>
      <c r="BF13" s="230"/>
      <c r="BG13" s="230"/>
      <c r="BH13" s="230"/>
    </row>
    <row r="14" spans="1:60" outlineLevel="1" x14ac:dyDescent="0.2">
      <c r="A14" s="221">
        <v>6</v>
      </c>
      <c r="B14" s="222" t="s">
        <v>119</v>
      </c>
      <c r="C14" s="223" t="s">
        <v>120</v>
      </c>
      <c r="D14" s="224" t="s">
        <v>106</v>
      </c>
      <c r="E14" s="225">
        <v>456</v>
      </c>
      <c r="F14" s="226"/>
      <c r="G14" s="227">
        <f t="shared" si="0"/>
        <v>0</v>
      </c>
      <c r="H14" s="226"/>
      <c r="I14" s="227">
        <f t="shared" si="1"/>
        <v>0</v>
      </c>
      <c r="J14" s="226"/>
      <c r="K14" s="227">
        <f t="shared" si="2"/>
        <v>0</v>
      </c>
      <c r="L14" s="227">
        <v>21</v>
      </c>
      <c r="M14" s="227">
        <f t="shared" si="3"/>
        <v>0</v>
      </c>
      <c r="N14" s="228">
        <v>0</v>
      </c>
      <c r="O14" s="228">
        <f t="shared" si="4"/>
        <v>0</v>
      </c>
      <c r="P14" s="228">
        <v>0</v>
      </c>
      <c r="Q14" s="228">
        <f t="shared" si="5"/>
        <v>0</v>
      </c>
      <c r="R14" s="228"/>
      <c r="S14" s="228"/>
      <c r="T14" s="229">
        <v>0.34</v>
      </c>
      <c r="U14" s="228">
        <f t="shared" si="6"/>
        <v>155.04</v>
      </c>
      <c r="V14" s="230"/>
      <c r="W14" s="230"/>
      <c r="X14" s="230"/>
      <c r="Y14" s="230"/>
      <c r="Z14" s="230"/>
      <c r="AA14" s="230"/>
      <c r="AB14" s="230"/>
      <c r="AC14" s="230"/>
      <c r="AD14" s="230"/>
      <c r="AE14" s="230" t="s">
        <v>107</v>
      </c>
      <c r="AF14" s="230"/>
      <c r="AG14" s="230"/>
      <c r="AH14" s="230"/>
      <c r="AI14" s="230"/>
      <c r="AJ14" s="230"/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30"/>
      <c r="AW14" s="230"/>
      <c r="AX14" s="230"/>
      <c r="AY14" s="230"/>
      <c r="AZ14" s="230"/>
      <c r="BA14" s="230"/>
      <c r="BB14" s="230"/>
      <c r="BC14" s="230"/>
      <c r="BD14" s="230"/>
      <c r="BE14" s="230"/>
      <c r="BF14" s="230"/>
      <c r="BG14" s="230"/>
      <c r="BH14" s="230"/>
    </row>
    <row r="15" spans="1:60" outlineLevel="1" x14ac:dyDescent="0.2">
      <c r="A15" s="221">
        <v>7</v>
      </c>
      <c r="B15" s="222" t="s">
        <v>121</v>
      </c>
      <c r="C15" s="223" t="s">
        <v>122</v>
      </c>
      <c r="D15" s="224" t="s">
        <v>106</v>
      </c>
      <c r="E15" s="225">
        <v>214</v>
      </c>
      <c r="F15" s="226"/>
      <c r="G15" s="227">
        <f t="shared" si="0"/>
        <v>0</v>
      </c>
      <c r="H15" s="226"/>
      <c r="I15" s="227">
        <f t="shared" si="1"/>
        <v>0</v>
      </c>
      <c r="J15" s="226"/>
      <c r="K15" s="227">
        <f t="shared" si="2"/>
        <v>0</v>
      </c>
      <c r="L15" s="227">
        <v>21</v>
      </c>
      <c r="M15" s="227">
        <f t="shared" si="3"/>
        <v>0</v>
      </c>
      <c r="N15" s="228">
        <v>0</v>
      </c>
      <c r="O15" s="228">
        <f t="shared" si="4"/>
        <v>0</v>
      </c>
      <c r="P15" s="228">
        <v>0</v>
      </c>
      <c r="Q15" s="228">
        <f t="shared" si="5"/>
        <v>0</v>
      </c>
      <c r="R15" s="228"/>
      <c r="S15" s="228"/>
      <c r="T15" s="229">
        <v>7.0000000000000007E-2</v>
      </c>
      <c r="U15" s="228">
        <f t="shared" si="6"/>
        <v>14.98</v>
      </c>
      <c r="V15" s="230"/>
      <c r="W15" s="230"/>
      <c r="X15" s="230"/>
      <c r="Y15" s="230"/>
      <c r="Z15" s="230"/>
      <c r="AA15" s="230"/>
      <c r="AB15" s="230"/>
      <c r="AC15" s="230"/>
      <c r="AD15" s="230"/>
      <c r="AE15" s="230" t="s">
        <v>107</v>
      </c>
      <c r="AF15" s="230"/>
      <c r="AG15" s="230"/>
      <c r="AH15" s="230"/>
      <c r="AI15" s="230"/>
      <c r="AJ15" s="230"/>
      <c r="AK15" s="230"/>
      <c r="AL15" s="230"/>
      <c r="AM15" s="230"/>
      <c r="AN15" s="230"/>
      <c r="AO15" s="230"/>
      <c r="AP15" s="230"/>
      <c r="AQ15" s="230"/>
      <c r="AR15" s="230"/>
      <c r="AS15" s="230"/>
      <c r="AT15" s="230"/>
      <c r="AU15" s="230"/>
      <c r="AV15" s="230"/>
      <c r="AW15" s="230"/>
      <c r="AX15" s="230"/>
      <c r="AY15" s="230"/>
      <c r="AZ15" s="230"/>
      <c r="BA15" s="230"/>
      <c r="BB15" s="230"/>
      <c r="BC15" s="230"/>
      <c r="BD15" s="230"/>
      <c r="BE15" s="230"/>
      <c r="BF15" s="230"/>
      <c r="BG15" s="230"/>
      <c r="BH15" s="230"/>
    </row>
    <row r="16" spans="1:60" outlineLevel="1" x14ac:dyDescent="0.2">
      <c r="A16" s="221">
        <v>8</v>
      </c>
      <c r="B16" s="222" t="s">
        <v>123</v>
      </c>
      <c r="C16" s="223" t="s">
        <v>124</v>
      </c>
      <c r="D16" s="224" t="s">
        <v>106</v>
      </c>
      <c r="E16" s="225">
        <v>188</v>
      </c>
      <c r="F16" s="226"/>
      <c r="G16" s="227">
        <f t="shared" si="0"/>
        <v>0</v>
      </c>
      <c r="H16" s="226"/>
      <c r="I16" s="227">
        <f t="shared" si="1"/>
        <v>0</v>
      </c>
      <c r="J16" s="226"/>
      <c r="K16" s="227">
        <f t="shared" si="2"/>
        <v>0</v>
      </c>
      <c r="L16" s="227">
        <v>21</v>
      </c>
      <c r="M16" s="227">
        <f t="shared" si="3"/>
        <v>0</v>
      </c>
      <c r="N16" s="228">
        <v>0</v>
      </c>
      <c r="O16" s="228">
        <f t="shared" si="4"/>
        <v>0</v>
      </c>
      <c r="P16" s="228">
        <v>0</v>
      </c>
      <c r="Q16" s="228">
        <f t="shared" si="5"/>
        <v>0</v>
      </c>
      <c r="R16" s="228"/>
      <c r="S16" s="228"/>
      <c r="T16" s="229">
        <v>0.65</v>
      </c>
      <c r="U16" s="228">
        <f t="shared" si="6"/>
        <v>122.2</v>
      </c>
      <c r="V16" s="230"/>
      <c r="W16" s="230"/>
      <c r="X16" s="230"/>
      <c r="Y16" s="230"/>
      <c r="Z16" s="230"/>
      <c r="AA16" s="230"/>
      <c r="AB16" s="230"/>
      <c r="AC16" s="230"/>
      <c r="AD16" s="230"/>
      <c r="AE16" s="230" t="s">
        <v>107</v>
      </c>
      <c r="AF16" s="230"/>
      <c r="AG16" s="230"/>
      <c r="AH16" s="230"/>
      <c r="AI16" s="230"/>
      <c r="AJ16" s="230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0"/>
      <c r="AW16" s="230"/>
      <c r="AX16" s="230"/>
      <c r="AY16" s="230"/>
      <c r="AZ16" s="230"/>
      <c r="BA16" s="230"/>
      <c r="BB16" s="230"/>
      <c r="BC16" s="230"/>
      <c r="BD16" s="230"/>
      <c r="BE16" s="230"/>
      <c r="BF16" s="230"/>
      <c r="BG16" s="230"/>
      <c r="BH16" s="230"/>
    </row>
    <row r="17" spans="1:60" outlineLevel="1" x14ac:dyDescent="0.2">
      <c r="A17" s="221">
        <v>9</v>
      </c>
      <c r="B17" s="222" t="s">
        <v>125</v>
      </c>
      <c r="C17" s="223" t="s">
        <v>126</v>
      </c>
      <c r="D17" s="224" t="s">
        <v>106</v>
      </c>
      <c r="E17" s="225">
        <v>188</v>
      </c>
      <c r="F17" s="226"/>
      <c r="G17" s="227">
        <f t="shared" si="0"/>
        <v>0</v>
      </c>
      <c r="H17" s="226"/>
      <c r="I17" s="227">
        <f t="shared" si="1"/>
        <v>0</v>
      </c>
      <c r="J17" s="226"/>
      <c r="K17" s="227">
        <f t="shared" si="2"/>
        <v>0</v>
      </c>
      <c r="L17" s="227">
        <v>21</v>
      </c>
      <c r="M17" s="227">
        <f t="shared" si="3"/>
        <v>0</v>
      </c>
      <c r="N17" s="228">
        <v>0</v>
      </c>
      <c r="O17" s="228">
        <f t="shared" si="4"/>
        <v>0</v>
      </c>
      <c r="P17" s="228">
        <v>0</v>
      </c>
      <c r="Q17" s="228">
        <f t="shared" si="5"/>
        <v>0</v>
      </c>
      <c r="R17" s="228"/>
      <c r="S17" s="228"/>
      <c r="T17" s="229">
        <v>0</v>
      </c>
      <c r="U17" s="228">
        <f t="shared" si="6"/>
        <v>0</v>
      </c>
      <c r="V17" s="230"/>
      <c r="W17" s="230"/>
      <c r="X17" s="230"/>
      <c r="Y17" s="230"/>
      <c r="Z17" s="230"/>
      <c r="AA17" s="230"/>
      <c r="AB17" s="230"/>
      <c r="AC17" s="230"/>
      <c r="AD17" s="230"/>
      <c r="AE17" s="230" t="s">
        <v>107</v>
      </c>
      <c r="AF17" s="230"/>
      <c r="AG17" s="230"/>
      <c r="AH17" s="230"/>
      <c r="AI17" s="230"/>
      <c r="AJ17" s="230"/>
      <c r="AK17" s="230"/>
      <c r="AL17" s="230"/>
      <c r="AM17" s="230"/>
      <c r="AN17" s="230"/>
      <c r="AO17" s="230"/>
      <c r="AP17" s="230"/>
      <c r="AQ17" s="230"/>
      <c r="AR17" s="230"/>
      <c r="AS17" s="230"/>
      <c r="AT17" s="230"/>
      <c r="AU17" s="230"/>
      <c r="AV17" s="230"/>
      <c r="AW17" s="230"/>
      <c r="AX17" s="230"/>
      <c r="AY17" s="230"/>
      <c r="AZ17" s="230"/>
      <c r="BA17" s="230"/>
      <c r="BB17" s="230"/>
      <c r="BC17" s="230"/>
      <c r="BD17" s="230"/>
      <c r="BE17" s="230"/>
      <c r="BF17" s="230"/>
      <c r="BG17" s="230"/>
      <c r="BH17" s="230"/>
    </row>
    <row r="18" spans="1:60" outlineLevel="1" x14ac:dyDescent="0.2">
      <c r="A18" s="221">
        <v>10</v>
      </c>
      <c r="B18" s="222" t="s">
        <v>127</v>
      </c>
      <c r="C18" s="223" t="s">
        <v>128</v>
      </c>
      <c r="D18" s="224" t="s">
        <v>106</v>
      </c>
      <c r="E18" s="225">
        <v>188</v>
      </c>
      <c r="F18" s="226"/>
      <c r="G18" s="227">
        <f t="shared" si="0"/>
        <v>0</v>
      </c>
      <c r="H18" s="226"/>
      <c r="I18" s="227">
        <f t="shared" si="1"/>
        <v>0</v>
      </c>
      <c r="J18" s="226"/>
      <c r="K18" s="227">
        <f t="shared" si="2"/>
        <v>0</v>
      </c>
      <c r="L18" s="227">
        <v>21</v>
      </c>
      <c r="M18" s="227">
        <f t="shared" si="3"/>
        <v>0</v>
      </c>
      <c r="N18" s="228">
        <v>0</v>
      </c>
      <c r="O18" s="228">
        <f t="shared" si="4"/>
        <v>0</v>
      </c>
      <c r="P18" s="228">
        <v>0</v>
      </c>
      <c r="Q18" s="228">
        <f t="shared" si="5"/>
        <v>0</v>
      </c>
      <c r="R18" s="228"/>
      <c r="S18" s="228"/>
      <c r="T18" s="229">
        <v>0.01</v>
      </c>
      <c r="U18" s="228">
        <f t="shared" si="6"/>
        <v>1.88</v>
      </c>
      <c r="V18" s="230"/>
      <c r="W18" s="230"/>
      <c r="X18" s="230"/>
      <c r="Y18" s="230"/>
      <c r="Z18" s="230"/>
      <c r="AA18" s="230"/>
      <c r="AB18" s="230"/>
      <c r="AC18" s="230"/>
      <c r="AD18" s="230"/>
      <c r="AE18" s="230" t="s">
        <v>107</v>
      </c>
      <c r="AF18" s="230"/>
      <c r="AG18" s="230"/>
      <c r="AH18" s="230"/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230"/>
      <c r="AZ18" s="230"/>
      <c r="BA18" s="230"/>
      <c r="BB18" s="230"/>
      <c r="BC18" s="230"/>
      <c r="BD18" s="230"/>
      <c r="BE18" s="230"/>
      <c r="BF18" s="230"/>
      <c r="BG18" s="230"/>
      <c r="BH18" s="230"/>
    </row>
    <row r="19" spans="1:60" ht="22.5" outlineLevel="1" x14ac:dyDescent="0.2">
      <c r="A19" s="221">
        <v>11</v>
      </c>
      <c r="B19" s="222" t="s">
        <v>129</v>
      </c>
      <c r="C19" s="223" t="s">
        <v>130</v>
      </c>
      <c r="D19" s="224" t="s">
        <v>131</v>
      </c>
      <c r="E19" s="225">
        <v>100</v>
      </c>
      <c r="F19" s="226"/>
      <c r="G19" s="227">
        <f t="shared" si="0"/>
        <v>0</v>
      </c>
      <c r="H19" s="226"/>
      <c r="I19" s="227">
        <f t="shared" si="1"/>
        <v>0</v>
      </c>
      <c r="J19" s="226"/>
      <c r="K19" s="227">
        <f t="shared" si="2"/>
        <v>0</v>
      </c>
      <c r="L19" s="227">
        <v>21</v>
      </c>
      <c r="M19" s="227">
        <f t="shared" si="3"/>
        <v>0</v>
      </c>
      <c r="N19" s="228">
        <v>0</v>
      </c>
      <c r="O19" s="228">
        <f t="shared" si="4"/>
        <v>0</v>
      </c>
      <c r="P19" s="228">
        <v>0</v>
      </c>
      <c r="Q19" s="228">
        <f t="shared" si="5"/>
        <v>0</v>
      </c>
      <c r="R19" s="228"/>
      <c r="S19" s="228"/>
      <c r="T19" s="229">
        <v>0.2</v>
      </c>
      <c r="U19" s="228">
        <f t="shared" si="6"/>
        <v>20</v>
      </c>
      <c r="V19" s="230"/>
      <c r="W19" s="230"/>
      <c r="X19" s="230"/>
      <c r="Y19" s="230"/>
      <c r="Z19" s="230"/>
      <c r="AA19" s="230"/>
      <c r="AB19" s="230"/>
      <c r="AC19" s="230"/>
      <c r="AD19" s="230"/>
      <c r="AE19" s="230" t="s">
        <v>107</v>
      </c>
      <c r="AF19" s="230"/>
      <c r="AG19" s="230"/>
      <c r="AH19" s="230"/>
      <c r="AI19" s="230"/>
      <c r="AJ19" s="230"/>
      <c r="AK19" s="230"/>
      <c r="AL19" s="230"/>
      <c r="AM19" s="230"/>
      <c r="AN19" s="230"/>
      <c r="AO19" s="230"/>
      <c r="AP19" s="230"/>
      <c r="AQ19" s="230"/>
      <c r="AR19" s="230"/>
      <c r="AS19" s="230"/>
      <c r="AT19" s="230"/>
      <c r="AU19" s="230"/>
      <c r="AV19" s="230"/>
      <c r="AW19" s="230"/>
      <c r="AX19" s="230"/>
      <c r="AY19" s="230"/>
      <c r="AZ19" s="230"/>
      <c r="BA19" s="230"/>
      <c r="BB19" s="230"/>
      <c r="BC19" s="230"/>
      <c r="BD19" s="230"/>
      <c r="BE19" s="230"/>
      <c r="BF19" s="230"/>
      <c r="BG19" s="230"/>
      <c r="BH19" s="230"/>
    </row>
    <row r="20" spans="1:60" outlineLevel="1" x14ac:dyDescent="0.2">
      <c r="A20" s="221">
        <v>12</v>
      </c>
      <c r="B20" s="222" t="s">
        <v>132</v>
      </c>
      <c r="C20" s="223" t="s">
        <v>133</v>
      </c>
      <c r="D20" s="224" t="s">
        <v>106</v>
      </c>
      <c r="E20" s="225">
        <v>46</v>
      </c>
      <c r="F20" s="226"/>
      <c r="G20" s="227">
        <f t="shared" si="0"/>
        <v>0</v>
      </c>
      <c r="H20" s="226"/>
      <c r="I20" s="227">
        <f t="shared" si="1"/>
        <v>0</v>
      </c>
      <c r="J20" s="226"/>
      <c r="K20" s="227">
        <f t="shared" si="2"/>
        <v>0</v>
      </c>
      <c r="L20" s="227">
        <v>21</v>
      </c>
      <c r="M20" s="227">
        <f t="shared" si="3"/>
        <v>0</v>
      </c>
      <c r="N20" s="228">
        <v>0</v>
      </c>
      <c r="O20" s="228">
        <f t="shared" si="4"/>
        <v>0</v>
      </c>
      <c r="P20" s="228">
        <v>0</v>
      </c>
      <c r="Q20" s="228">
        <f t="shared" si="5"/>
        <v>0</v>
      </c>
      <c r="R20" s="228"/>
      <c r="S20" s="228"/>
      <c r="T20" s="229">
        <v>3.53</v>
      </c>
      <c r="U20" s="228">
        <f t="shared" si="6"/>
        <v>162.38</v>
      </c>
      <c r="V20" s="230"/>
      <c r="W20" s="230"/>
      <c r="X20" s="230"/>
      <c r="Y20" s="230"/>
      <c r="Z20" s="230"/>
      <c r="AA20" s="230"/>
      <c r="AB20" s="230"/>
      <c r="AC20" s="230"/>
      <c r="AD20" s="230"/>
      <c r="AE20" s="230" t="s">
        <v>107</v>
      </c>
      <c r="AF20" s="230"/>
      <c r="AG20" s="230"/>
      <c r="AH20" s="230"/>
      <c r="AI20" s="230"/>
      <c r="AJ20" s="230"/>
      <c r="AK20" s="230"/>
      <c r="AL20" s="230"/>
      <c r="AM20" s="230"/>
      <c r="AN20" s="230"/>
      <c r="AO20" s="230"/>
      <c r="AP20" s="230"/>
      <c r="AQ20" s="230"/>
      <c r="AR20" s="230"/>
      <c r="AS20" s="230"/>
      <c r="AT20" s="230"/>
      <c r="AU20" s="230"/>
      <c r="AV20" s="230"/>
      <c r="AW20" s="230"/>
      <c r="AX20" s="230"/>
      <c r="AY20" s="230"/>
      <c r="AZ20" s="230"/>
      <c r="BA20" s="230"/>
      <c r="BB20" s="230"/>
      <c r="BC20" s="230"/>
      <c r="BD20" s="230"/>
      <c r="BE20" s="230"/>
      <c r="BF20" s="230"/>
      <c r="BG20" s="230"/>
      <c r="BH20" s="230"/>
    </row>
    <row r="21" spans="1:60" outlineLevel="1" x14ac:dyDescent="0.2">
      <c r="A21" s="221">
        <v>13</v>
      </c>
      <c r="B21" s="222" t="s">
        <v>134</v>
      </c>
      <c r="C21" s="223" t="s">
        <v>135</v>
      </c>
      <c r="D21" s="224" t="s">
        <v>106</v>
      </c>
      <c r="E21" s="225">
        <v>456</v>
      </c>
      <c r="F21" s="226"/>
      <c r="G21" s="227">
        <f t="shared" si="0"/>
        <v>0</v>
      </c>
      <c r="H21" s="226"/>
      <c r="I21" s="227">
        <f t="shared" si="1"/>
        <v>0</v>
      </c>
      <c r="J21" s="226"/>
      <c r="K21" s="227">
        <f t="shared" si="2"/>
        <v>0</v>
      </c>
      <c r="L21" s="227">
        <v>21</v>
      </c>
      <c r="M21" s="227">
        <f t="shared" si="3"/>
        <v>0</v>
      </c>
      <c r="N21" s="228">
        <v>0</v>
      </c>
      <c r="O21" s="228">
        <f t="shared" si="4"/>
        <v>0</v>
      </c>
      <c r="P21" s="228">
        <v>0</v>
      </c>
      <c r="Q21" s="228">
        <f t="shared" si="5"/>
        <v>0</v>
      </c>
      <c r="R21" s="228"/>
      <c r="S21" s="228"/>
      <c r="T21" s="229">
        <v>0.09</v>
      </c>
      <c r="U21" s="228">
        <f t="shared" si="6"/>
        <v>41.04</v>
      </c>
      <c r="V21" s="230"/>
      <c r="W21" s="230"/>
      <c r="X21" s="230"/>
      <c r="Y21" s="230"/>
      <c r="Z21" s="230"/>
      <c r="AA21" s="230"/>
      <c r="AB21" s="230"/>
      <c r="AC21" s="230"/>
      <c r="AD21" s="230"/>
      <c r="AE21" s="230" t="s">
        <v>107</v>
      </c>
      <c r="AF21" s="230"/>
      <c r="AG21" s="230"/>
      <c r="AH21" s="230"/>
      <c r="AI21" s="230"/>
      <c r="AJ21" s="230"/>
      <c r="AK21" s="230"/>
      <c r="AL21" s="230"/>
      <c r="AM21" s="230"/>
      <c r="AN21" s="230"/>
      <c r="AO21" s="230"/>
      <c r="AP21" s="230"/>
      <c r="AQ21" s="230"/>
      <c r="AR21" s="230"/>
      <c r="AS21" s="230"/>
      <c r="AT21" s="230"/>
      <c r="AU21" s="230"/>
      <c r="AV21" s="230"/>
      <c r="AW21" s="230"/>
      <c r="AX21" s="230"/>
      <c r="AY21" s="230"/>
      <c r="AZ21" s="230"/>
      <c r="BA21" s="230"/>
      <c r="BB21" s="230"/>
      <c r="BC21" s="230"/>
      <c r="BD21" s="230"/>
      <c r="BE21" s="230"/>
      <c r="BF21" s="230"/>
      <c r="BG21" s="230"/>
      <c r="BH21" s="230"/>
    </row>
    <row r="22" spans="1:60" outlineLevel="1" x14ac:dyDescent="0.2">
      <c r="A22" s="221">
        <v>14</v>
      </c>
      <c r="B22" s="222" t="s">
        <v>136</v>
      </c>
      <c r="C22" s="223" t="s">
        <v>137</v>
      </c>
      <c r="D22" s="224" t="s">
        <v>106</v>
      </c>
      <c r="E22" s="225">
        <v>410</v>
      </c>
      <c r="F22" s="226"/>
      <c r="G22" s="227">
        <f t="shared" si="0"/>
        <v>0</v>
      </c>
      <c r="H22" s="226"/>
      <c r="I22" s="227">
        <f t="shared" si="1"/>
        <v>0</v>
      </c>
      <c r="J22" s="226"/>
      <c r="K22" s="227">
        <f t="shared" si="2"/>
        <v>0</v>
      </c>
      <c r="L22" s="227">
        <v>21</v>
      </c>
      <c r="M22" s="227">
        <f t="shared" si="3"/>
        <v>0</v>
      </c>
      <c r="N22" s="228">
        <v>0</v>
      </c>
      <c r="O22" s="228">
        <f t="shared" si="4"/>
        <v>0</v>
      </c>
      <c r="P22" s="228">
        <v>0</v>
      </c>
      <c r="Q22" s="228">
        <f t="shared" si="5"/>
        <v>0</v>
      </c>
      <c r="R22" s="228"/>
      <c r="S22" s="228"/>
      <c r="T22" s="229">
        <v>0.22</v>
      </c>
      <c r="U22" s="228">
        <f t="shared" si="6"/>
        <v>90.2</v>
      </c>
      <c r="V22" s="230"/>
      <c r="W22" s="230"/>
      <c r="X22" s="230"/>
      <c r="Y22" s="230"/>
      <c r="Z22" s="230"/>
      <c r="AA22" s="230"/>
      <c r="AB22" s="230"/>
      <c r="AC22" s="230"/>
      <c r="AD22" s="230"/>
      <c r="AE22" s="230" t="s">
        <v>107</v>
      </c>
      <c r="AF22" s="230"/>
      <c r="AG22" s="230"/>
      <c r="AH22" s="230"/>
      <c r="AI22" s="230"/>
      <c r="AJ22" s="230"/>
      <c r="AK22" s="230"/>
      <c r="AL22" s="230"/>
      <c r="AM22" s="230"/>
      <c r="AN22" s="230"/>
      <c r="AO22" s="230"/>
      <c r="AP22" s="230"/>
      <c r="AQ22" s="230"/>
      <c r="AR22" s="230"/>
      <c r="AS22" s="230"/>
      <c r="AT22" s="230"/>
      <c r="AU22" s="230"/>
      <c r="AV22" s="230"/>
      <c r="AW22" s="230"/>
      <c r="AX22" s="230"/>
      <c r="AY22" s="230"/>
      <c r="AZ22" s="230"/>
      <c r="BA22" s="230"/>
      <c r="BB22" s="230"/>
      <c r="BC22" s="230"/>
      <c r="BD22" s="230"/>
      <c r="BE22" s="230"/>
      <c r="BF22" s="230"/>
      <c r="BG22" s="230"/>
      <c r="BH22" s="230"/>
    </row>
    <row r="23" spans="1:60" outlineLevel="1" x14ac:dyDescent="0.2">
      <c r="A23" s="221">
        <v>15</v>
      </c>
      <c r="B23" s="222" t="s">
        <v>138</v>
      </c>
      <c r="C23" s="223" t="s">
        <v>139</v>
      </c>
      <c r="D23" s="224" t="s">
        <v>106</v>
      </c>
      <c r="E23" s="225">
        <v>336</v>
      </c>
      <c r="F23" s="226"/>
      <c r="G23" s="227">
        <f t="shared" si="0"/>
        <v>0</v>
      </c>
      <c r="H23" s="226"/>
      <c r="I23" s="227">
        <f t="shared" si="1"/>
        <v>0</v>
      </c>
      <c r="J23" s="226"/>
      <c r="K23" s="227">
        <f t="shared" si="2"/>
        <v>0</v>
      </c>
      <c r="L23" s="227">
        <v>21</v>
      </c>
      <c r="M23" s="227">
        <f t="shared" si="3"/>
        <v>0</v>
      </c>
      <c r="N23" s="228">
        <v>0</v>
      </c>
      <c r="O23" s="228">
        <f t="shared" si="4"/>
        <v>0</v>
      </c>
      <c r="P23" s="228">
        <v>0</v>
      </c>
      <c r="Q23" s="228">
        <f t="shared" si="5"/>
        <v>0</v>
      </c>
      <c r="R23" s="228"/>
      <c r="S23" s="228"/>
      <c r="T23" s="229">
        <v>0.2</v>
      </c>
      <c r="U23" s="228">
        <f t="shared" si="6"/>
        <v>67.2</v>
      </c>
      <c r="V23" s="230"/>
      <c r="W23" s="230"/>
      <c r="X23" s="230"/>
      <c r="Y23" s="230"/>
      <c r="Z23" s="230"/>
      <c r="AA23" s="230"/>
      <c r="AB23" s="230"/>
      <c r="AC23" s="230"/>
      <c r="AD23" s="230"/>
      <c r="AE23" s="230" t="s">
        <v>107</v>
      </c>
      <c r="AF23" s="230"/>
      <c r="AG23" s="230"/>
      <c r="AH23" s="230"/>
      <c r="AI23" s="230"/>
      <c r="AJ23" s="230"/>
      <c r="AK23" s="230"/>
      <c r="AL23" s="230"/>
      <c r="AM23" s="230"/>
      <c r="AN23" s="230"/>
      <c r="AO23" s="230"/>
      <c r="AP23" s="230"/>
      <c r="AQ23" s="230"/>
      <c r="AR23" s="230"/>
      <c r="AS23" s="230"/>
      <c r="AT23" s="230"/>
      <c r="AU23" s="230"/>
      <c r="AV23" s="230"/>
      <c r="AW23" s="230"/>
      <c r="AX23" s="230"/>
      <c r="AY23" s="230"/>
      <c r="AZ23" s="230"/>
      <c r="BA23" s="230"/>
      <c r="BB23" s="230"/>
      <c r="BC23" s="230"/>
      <c r="BD23" s="230"/>
      <c r="BE23" s="230"/>
      <c r="BF23" s="230"/>
      <c r="BG23" s="230"/>
      <c r="BH23" s="230"/>
    </row>
    <row r="24" spans="1:60" outlineLevel="1" x14ac:dyDescent="0.2">
      <c r="A24" s="221">
        <v>16</v>
      </c>
      <c r="B24" s="222" t="s">
        <v>140</v>
      </c>
      <c r="C24" s="223" t="s">
        <v>141</v>
      </c>
      <c r="D24" s="224" t="s">
        <v>106</v>
      </c>
      <c r="E24" s="225">
        <v>38</v>
      </c>
      <c r="F24" s="226"/>
      <c r="G24" s="227">
        <f t="shared" si="0"/>
        <v>0</v>
      </c>
      <c r="H24" s="226"/>
      <c r="I24" s="227">
        <f t="shared" si="1"/>
        <v>0</v>
      </c>
      <c r="J24" s="226"/>
      <c r="K24" s="227">
        <f t="shared" si="2"/>
        <v>0</v>
      </c>
      <c r="L24" s="227">
        <v>21</v>
      </c>
      <c r="M24" s="227">
        <f t="shared" si="3"/>
        <v>0</v>
      </c>
      <c r="N24" s="228">
        <v>0</v>
      </c>
      <c r="O24" s="228">
        <f t="shared" si="4"/>
        <v>0</v>
      </c>
      <c r="P24" s="228">
        <v>0</v>
      </c>
      <c r="Q24" s="228">
        <f t="shared" si="5"/>
        <v>0</v>
      </c>
      <c r="R24" s="228"/>
      <c r="S24" s="228"/>
      <c r="T24" s="229">
        <v>1.24</v>
      </c>
      <c r="U24" s="228">
        <f t="shared" si="6"/>
        <v>47.12</v>
      </c>
      <c r="V24" s="230"/>
      <c r="W24" s="230"/>
      <c r="X24" s="230"/>
      <c r="Y24" s="230"/>
      <c r="Z24" s="230"/>
      <c r="AA24" s="230"/>
      <c r="AB24" s="230"/>
      <c r="AC24" s="230"/>
      <c r="AD24" s="230"/>
      <c r="AE24" s="230" t="s">
        <v>107</v>
      </c>
      <c r="AF24" s="230"/>
      <c r="AG24" s="230"/>
      <c r="AH24" s="230"/>
      <c r="AI24" s="230"/>
      <c r="AJ24" s="230"/>
      <c r="AK24" s="230"/>
      <c r="AL24" s="230"/>
      <c r="AM24" s="230"/>
      <c r="AN24" s="230"/>
      <c r="AO24" s="230"/>
      <c r="AP24" s="230"/>
      <c r="AQ24" s="230"/>
      <c r="AR24" s="230"/>
      <c r="AS24" s="230"/>
      <c r="AT24" s="230"/>
      <c r="AU24" s="230"/>
      <c r="AV24" s="230"/>
      <c r="AW24" s="230"/>
      <c r="AX24" s="230"/>
      <c r="AY24" s="230"/>
      <c r="AZ24" s="230"/>
      <c r="BA24" s="230"/>
      <c r="BB24" s="230"/>
      <c r="BC24" s="230"/>
      <c r="BD24" s="230"/>
      <c r="BE24" s="230"/>
      <c r="BF24" s="230"/>
      <c r="BG24" s="230"/>
      <c r="BH24" s="230"/>
    </row>
    <row r="25" spans="1:60" x14ac:dyDescent="0.2">
      <c r="A25" s="231" t="s">
        <v>102</v>
      </c>
      <c r="B25" s="232" t="s">
        <v>57</v>
      </c>
      <c r="C25" s="233" t="s">
        <v>58</v>
      </c>
      <c r="D25" s="234"/>
      <c r="E25" s="235"/>
      <c r="F25" s="236"/>
      <c r="G25" s="236">
        <f>SUMIF(AE26:AE28,"&lt;&gt;NOR",G26:G28)</f>
        <v>0</v>
      </c>
      <c r="H25" s="236"/>
      <c r="I25" s="236">
        <f>SUM(I26:I28)</f>
        <v>0</v>
      </c>
      <c r="J25" s="236"/>
      <c r="K25" s="236">
        <f>SUM(K26:K28)</f>
        <v>0</v>
      </c>
      <c r="L25" s="236"/>
      <c r="M25" s="236">
        <f>SUM(M26:M28)</f>
        <v>0</v>
      </c>
      <c r="N25" s="237"/>
      <c r="O25" s="237">
        <f>SUM(O26:O28)</f>
        <v>21.793869999999998</v>
      </c>
      <c r="P25" s="237"/>
      <c r="Q25" s="237">
        <f>SUM(Q26:Q28)</f>
        <v>0</v>
      </c>
      <c r="R25" s="237"/>
      <c r="S25" s="237"/>
      <c r="T25" s="238"/>
      <c r="U25" s="237">
        <f>SUM(U26:U28)</f>
        <v>22.47</v>
      </c>
      <c r="AE25" s="21" t="s">
        <v>103</v>
      </c>
    </row>
    <row r="26" spans="1:60" outlineLevel="1" x14ac:dyDescent="0.2">
      <c r="A26" s="221">
        <v>17</v>
      </c>
      <c r="B26" s="222" t="s">
        <v>142</v>
      </c>
      <c r="C26" s="223" t="s">
        <v>143</v>
      </c>
      <c r="D26" s="224" t="s">
        <v>110</v>
      </c>
      <c r="E26" s="225">
        <v>30</v>
      </c>
      <c r="F26" s="226"/>
      <c r="G26" s="227">
        <f>ROUND(E26*F26,2)</f>
        <v>0</v>
      </c>
      <c r="H26" s="226"/>
      <c r="I26" s="227">
        <f>ROUND(E26*H26,2)</f>
        <v>0</v>
      </c>
      <c r="J26" s="226"/>
      <c r="K26" s="227">
        <f>ROUND(E26*J26,2)</f>
        <v>0</v>
      </c>
      <c r="L26" s="227">
        <v>21</v>
      </c>
      <c r="M26" s="227">
        <f>G26*(1+L26/100)</f>
        <v>0</v>
      </c>
      <c r="N26" s="228">
        <v>0.22106999999999999</v>
      </c>
      <c r="O26" s="228">
        <f>ROUND(E26*N26,5)</f>
        <v>6.6321000000000003</v>
      </c>
      <c r="P26" s="228">
        <v>0</v>
      </c>
      <c r="Q26" s="228">
        <f>ROUND(E26*P26,5)</f>
        <v>0</v>
      </c>
      <c r="R26" s="228"/>
      <c r="S26" s="228"/>
      <c r="T26" s="229">
        <v>0.185</v>
      </c>
      <c r="U26" s="228">
        <f>ROUND(E26*T26,2)</f>
        <v>5.55</v>
      </c>
      <c r="V26" s="230"/>
      <c r="W26" s="230"/>
      <c r="X26" s="230"/>
      <c r="Y26" s="230"/>
      <c r="Z26" s="230"/>
      <c r="AA26" s="230"/>
      <c r="AB26" s="230"/>
      <c r="AC26" s="230"/>
      <c r="AD26" s="230"/>
      <c r="AE26" s="230" t="s">
        <v>107</v>
      </c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</row>
    <row r="27" spans="1:60" outlineLevel="1" x14ac:dyDescent="0.2">
      <c r="A27" s="221">
        <v>18</v>
      </c>
      <c r="B27" s="222" t="s">
        <v>144</v>
      </c>
      <c r="C27" s="223" t="s">
        <v>145</v>
      </c>
      <c r="D27" s="224" t="s">
        <v>146</v>
      </c>
      <c r="E27" s="225">
        <v>0.315</v>
      </c>
      <c r="F27" s="226"/>
      <c r="G27" s="227">
        <f>ROUND(E27*F27,2)</f>
        <v>0</v>
      </c>
      <c r="H27" s="226"/>
      <c r="I27" s="227">
        <f>ROUND(E27*H27,2)</f>
        <v>0</v>
      </c>
      <c r="J27" s="226"/>
      <c r="K27" s="227">
        <f>ROUND(E27*J27,2)</f>
        <v>0</v>
      </c>
      <c r="L27" s="227">
        <v>21</v>
      </c>
      <c r="M27" s="227">
        <f>G27*(1+L27/100)</f>
        <v>0</v>
      </c>
      <c r="N27" s="228">
        <v>1.0554399999999999</v>
      </c>
      <c r="O27" s="228">
        <f>ROUND(E27*N27,5)</f>
        <v>0.33245999999999998</v>
      </c>
      <c r="P27" s="228">
        <v>0</v>
      </c>
      <c r="Q27" s="228">
        <f>ROUND(E27*P27,5)</f>
        <v>0</v>
      </c>
      <c r="R27" s="228"/>
      <c r="S27" s="228"/>
      <c r="T27" s="229">
        <v>15.555009999999999</v>
      </c>
      <c r="U27" s="228">
        <f>ROUND(E27*T27,2)</f>
        <v>4.9000000000000004</v>
      </c>
      <c r="V27" s="230"/>
      <c r="W27" s="230"/>
      <c r="X27" s="230"/>
      <c r="Y27" s="230"/>
      <c r="Z27" s="230"/>
      <c r="AA27" s="230"/>
      <c r="AB27" s="230"/>
      <c r="AC27" s="230"/>
      <c r="AD27" s="230"/>
      <c r="AE27" s="230" t="s">
        <v>111</v>
      </c>
      <c r="AF27" s="230"/>
      <c r="AG27" s="230"/>
      <c r="AH27" s="230"/>
      <c r="AI27" s="230"/>
      <c r="AJ27" s="230"/>
      <c r="AK27" s="230"/>
      <c r="AL27" s="230"/>
      <c r="AM27" s="230"/>
      <c r="AN27" s="230"/>
      <c r="AO27" s="230"/>
      <c r="AP27" s="230"/>
      <c r="AQ27" s="230"/>
      <c r="AR27" s="230"/>
      <c r="AS27" s="230"/>
      <c r="AT27" s="230"/>
      <c r="AU27" s="230"/>
      <c r="AV27" s="230"/>
      <c r="AW27" s="230"/>
      <c r="AX27" s="230"/>
      <c r="AY27" s="230"/>
      <c r="AZ27" s="230"/>
      <c r="BA27" s="230"/>
      <c r="BB27" s="230"/>
      <c r="BC27" s="230"/>
      <c r="BD27" s="230"/>
      <c r="BE27" s="230"/>
      <c r="BF27" s="230"/>
      <c r="BG27" s="230"/>
      <c r="BH27" s="230"/>
    </row>
    <row r="28" spans="1:60" outlineLevel="1" x14ac:dyDescent="0.2">
      <c r="A28" s="221">
        <v>19</v>
      </c>
      <c r="B28" s="222" t="s">
        <v>147</v>
      </c>
      <c r="C28" s="223" t="s">
        <v>148</v>
      </c>
      <c r="D28" s="224" t="s">
        <v>106</v>
      </c>
      <c r="E28" s="225">
        <v>4.9000000000000004</v>
      </c>
      <c r="F28" s="226"/>
      <c r="G28" s="227">
        <f>ROUND(E28*F28,2)</f>
        <v>0</v>
      </c>
      <c r="H28" s="226"/>
      <c r="I28" s="227">
        <f>ROUND(E28*H28,2)</f>
        <v>0</v>
      </c>
      <c r="J28" s="226"/>
      <c r="K28" s="227">
        <f>ROUND(E28*J28,2)</f>
        <v>0</v>
      </c>
      <c r="L28" s="227">
        <v>21</v>
      </c>
      <c r="M28" s="227">
        <f>G28*(1+L28/100)</f>
        <v>0</v>
      </c>
      <c r="N28" s="228">
        <v>3.0263900000000001</v>
      </c>
      <c r="O28" s="228">
        <f>ROUND(E28*N28,5)</f>
        <v>14.82931</v>
      </c>
      <c r="P28" s="228">
        <v>0</v>
      </c>
      <c r="Q28" s="228">
        <f>ROUND(E28*P28,5)</f>
        <v>0</v>
      </c>
      <c r="R28" s="228"/>
      <c r="S28" s="228"/>
      <c r="T28" s="229">
        <v>2.4537599999999999</v>
      </c>
      <c r="U28" s="228">
        <f>ROUND(E28*T28,2)</f>
        <v>12.02</v>
      </c>
      <c r="V28" s="230"/>
      <c r="W28" s="230"/>
      <c r="X28" s="230"/>
      <c r="Y28" s="230"/>
      <c r="Z28" s="230"/>
      <c r="AA28" s="230"/>
      <c r="AB28" s="230"/>
      <c r="AC28" s="230"/>
      <c r="AD28" s="230"/>
      <c r="AE28" s="230" t="s">
        <v>111</v>
      </c>
      <c r="AF28" s="230"/>
      <c r="AG28" s="230"/>
      <c r="AH28" s="230"/>
      <c r="AI28" s="230"/>
      <c r="AJ28" s="230"/>
      <c r="AK28" s="230"/>
      <c r="AL28" s="230"/>
      <c r="AM28" s="230"/>
      <c r="AN28" s="230"/>
      <c r="AO28" s="230"/>
      <c r="AP28" s="230"/>
      <c r="AQ28" s="230"/>
      <c r="AR28" s="230"/>
      <c r="AS28" s="230"/>
      <c r="AT28" s="230"/>
      <c r="AU28" s="230"/>
      <c r="AV28" s="230"/>
      <c r="AW28" s="230"/>
      <c r="AX28" s="230"/>
      <c r="AY28" s="230"/>
      <c r="AZ28" s="230"/>
      <c r="BA28" s="230"/>
      <c r="BB28" s="230"/>
      <c r="BC28" s="230"/>
      <c r="BD28" s="230"/>
      <c r="BE28" s="230"/>
      <c r="BF28" s="230"/>
      <c r="BG28" s="230"/>
      <c r="BH28" s="230"/>
    </row>
    <row r="29" spans="1:60" x14ac:dyDescent="0.2">
      <c r="A29" s="231" t="s">
        <v>102</v>
      </c>
      <c r="B29" s="232" t="s">
        <v>59</v>
      </c>
      <c r="C29" s="233" t="s">
        <v>60</v>
      </c>
      <c r="D29" s="234"/>
      <c r="E29" s="235"/>
      <c r="F29" s="236"/>
      <c r="G29" s="236">
        <f>SUMIF(AE30:AE52,"&lt;&gt;NOR",G30:G52)</f>
        <v>0</v>
      </c>
      <c r="H29" s="236"/>
      <c r="I29" s="236">
        <f>SUM(I30:I52)</f>
        <v>0</v>
      </c>
      <c r="J29" s="236"/>
      <c r="K29" s="236">
        <f>SUM(K30:K52)</f>
        <v>0</v>
      </c>
      <c r="L29" s="236"/>
      <c r="M29" s="236">
        <f>SUM(M30:M52)</f>
        <v>0</v>
      </c>
      <c r="N29" s="237"/>
      <c r="O29" s="237">
        <f>SUM(O30:O52)</f>
        <v>113.11772999999999</v>
      </c>
      <c r="P29" s="237"/>
      <c r="Q29" s="237">
        <f>SUM(Q30:Q52)</f>
        <v>0</v>
      </c>
      <c r="R29" s="237"/>
      <c r="S29" s="237"/>
      <c r="T29" s="238"/>
      <c r="U29" s="237">
        <f>SUM(U30:U52)</f>
        <v>620.82000000000005</v>
      </c>
      <c r="AE29" s="21" t="s">
        <v>103</v>
      </c>
    </row>
    <row r="30" spans="1:60" outlineLevel="1" x14ac:dyDescent="0.2">
      <c r="A30" s="221">
        <v>20</v>
      </c>
      <c r="B30" s="222" t="s">
        <v>149</v>
      </c>
      <c r="C30" s="223" t="s">
        <v>150</v>
      </c>
      <c r="D30" s="224" t="s">
        <v>151</v>
      </c>
      <c r="E30" s="225">
        <v>7</v>
      </c>
      <c r="F30" s="226"/>
      <c r="G30" s="227">
        <f t="shared" ref="G30:G52" si="7">ROUND(E30*F30,2)</f>
        <v>0</v>
      </c>
      <c r="H30" s="226"/>
      <c r="I30" s="227">
        <f t="shared" ref="I30:I52" si="8">ROUND(E30*H30,2)</f>
        <v>0</v>
      </c>
      <c r="J30" s="226"/>
      <c r="K30" s="227">
        <f t="shared" ref="K30:K52" si="9">ROUND(E30*J30,2)</f>
        <v>0</v>
      </c>
      <c r="L30" s="227">
        <v>21</v>
      </c>
      <c r="M30" s="227">
        <f t="shared" ref="M30:M52" si="10">G30*(1+L30/100)</f>
        <v>0</v>
      </c>
      <c r="N30" s="228">
        <v>1.4E-3</v>
      </c>
      <c r="O30" s="228">
        <f t="shared" ref="O30:O52" si="11">ROUND(E30*N30,5)</f>
        <v>9.7999999999999997E-3</v>
      </c>
      <c r="P30" s="228">
        <v>0</v>
      </c>
      <c r="Q30" s="228">
        <f t="shared" ref="Q30:Q52" si="12">ROUND(E30*P30,5)</f>
        <v>0</v>
      </c>
      <c r="R30" s="228"/>
      <c r="S30" s="228"/>
      <c r="T30" s="229">
        <v>0.14000000000000001</v>
      </c>
      <c r="U30" s="228">
        <f t="shared" ref="U30:U52" si="13">ROUND(E30*T30,2)</f>
        <v>0.98</v>
      </c>
      <c r="V30" s="230"/>
      <c r="W30" s="230"/>
      <c r="X30" s="230"/>
      <c r="Y30" s="230"/>
      <c r="Z30" s="230"/>
      <c r="AA30" s="230"/>
      <c r="AB30" s="230"/>
      <c r="AC30" s="230"/>
      <c r="AD30" s="230"/>
      <c r="AE30" s="230" t="s">
        <v>107</v>
      </c>
      <c r="AF30" s="230"/>
      <c r="AG30" s="230"/>
      <c r="AH30" s="230"/>
      <c r="AI30" s="230"/>
      <c r="AJ30" s="230"/>
      <c r="AK30" s="230"/>
      <c r="AL30" s="230"/>
      <c r="AM30" s="230"/>
      <c r="AN30" s="230"/>
      <c r="AO30" s="230"/>
      <c r="AP30" s="230"/>
      <c r="AQ30" s="230"/>
      <c r="AR30" s="230"/>
      <c r="AS30" s="230"/>
      <c r="AT30" s="230"/>
      <c r="AU30" s="230"/>
      <c r="AV30" s="230"/>
      <c r="AW30" s="230"/>
      <c r="AX30" s="230"/>
      <c r="AY30" s="230"/>
      <c r="AZ30" s="230"/>
      <c r="BA30" s="230"/>
      <c r="BB30" s="230"/>
      <c r="BC30" s="230"/>
      <c r="BD30" s="230"/>
      <c r="BE30" s="230"/>
      <c r="BF30" s="230"/>
      <c r="BG30" s="230"/>
      <c r="BH30" s="230"/>
    </row>
    <row r="31" spans="1:60" ht="22.5" outlineLevel="1" x14ac:dyDescent="0.2">
      <c r="A31" s="221">
        <v>21</v>
      </c>
      <c r="B31" s="222" t="s">
        <v>152</v>
      </c>
      <c r="C31" s="223" t="s">
        <v>153</v>
      </c>
      <c r="D31" s="224" t="s">
        <v>151</v>
      </c>
      <c r="E31" s="225">
        <v>7</v>
      </c>
      <c r="F31" s="226"/>
      <c r="G31" s="227">
        <f t="shared" si="7"/>
        <v>0</v>
      </c>
      <c r="H31" s="226"/>
      <c r="I31" s="227">
        <f t="shared" si="8"/>
        <v>0</v>
      </c>
      <c r="J31" s="226"/>
      <c r="K31" s="227">
        <f t="shared" si="9"/>
        <v>0</v>
      </c>
      <c r="L31" s="227">
        <v>21</v>
      </c>
      <c r="M31" s="227">
        <f t="shared" si="10"/>
        <v>0</v>
      </c>
      <c r="N31" s="228">
        <v>0.16502</v>
      </c>
      <c r="O31" s="228">
        <f t="shared" si="11"/>
        <v>1.1551400000000001</v>
      </c>
      <c r="P31" s="228">
        <v>0</v>
      </c>
      <c r="Q31" s="228">
        <f t="shared" si="12"/>
        <v>0</v>
      </c>
      <c r="R31" s="228"/>
      <c r="S31" s="228"/>
      <c r="T31" s="229">
        <v>1.694</v>
      </c>
      <c r="U31" s="228">
        <f t="shared" si="13"/>
        <v>11.86</v>
      </c>
      <c r="V31" s="230"/>
      <c r="W31" s="230"/>
      <c r="X31" s="230"/>
      <c r="Y31" s="230"/>
      <c r="Z31" s="230"/>
      <c r="AA31" s="230"/>
      <c r="AB31" s="230"/>
      <c r="AC31" s="230"/>
      <c r="AD31" s="230"/>
      <c r="AE31" s="230" t="s">
        <v>107</v>
      </c>
      <c r="AF31" s="230"/>
      <c r="AG31" s="230"/>
      <c r="AH31" s="230"/>
      <c r="AI31" s="230"/>
      <c r="AJ31" s="230"/>
      <c r="AK31" s="230"/>
      <c r="AL31" s="230"/>
      <c r="AM31" s="230"/>
      <c r="AN31" s="230"/>
      <c r="AO31" s="230"/>
      <c r="AP31" s="230"/>
      <c r="AQ31" s="230"/>
      <c r="AR31" s="230"/>
      <c r="AS31" s="230"/>
      <c r="AT31" s="230"/>
      <c r="AU31" s="230"/>
      <c r="AV31" s="230"/>
      <c r="AW31" s="230"/>
      <c r="AX31" s="230"/>
      <c r="AY31" s="230"/>
      <c r="AZ31" s="230"/>
      <c r="BA31" s="230"/>
      <c r="BB31" s="230"/>
      <c r="BC31" s="230"/>
      <c r="BD31" s="230"/>
      <c r="BE31" s="230"/>
      <c r="BF31" s="230"/>
      <c r="BG31" s="230"/>
      <c r="BH31" s="230"/>
    </row>
    <row r="32" spans="1:60" ht="22.5" outlineLevel="1" x14ac:dyDescent="0.2">
      <c r="A32" s="221">
        <v>22</v>
      </c>
      <c r="B32" s="222" t="s">
        <v>152</v>
      </c>
      <c r="C32" s="223" t="s">
        <v>154</v>
      </c>
      <c r="D32" s="224" t="s">
        <v>151</v>
      </c>
      <c r="E32" s="225">
        <v>1</v>
      </c>
      <c r="F32" s="226"/>
      <c r="G32" s="227">
        <f t="shared" si="7"/>
        <v>0</v>
      </c>
      <c r="H32" s="226"/>
      <c r="I32" s="227">
        <f t="shared" si="8"/>
        <v>0</v>
      </c>
      <c r="J32" s="226"/>
      <c r="K32" s="227">
        <f t="shared" si="9"/>
        <v>0</v>
      </c>
      <c r="L32" s="227">
        <v>21</v>
      </c>
      <c r="M32" s="227">
        <f t="shared" si="10"/>
        <v>0</v>
      </c>
      <c r="N32" s="228">
        <v>0.16502</v>
      </c>
      <c r="O32" s="228">
        <f t="shared" si="11"/>
        <v>0.16502</v>
      </c>
      <c r="P32" s="228">
        <v>0</v>
      </c>
      <c r="Q32" s="228">
        <f t="shared" si="12"/>
        <v>0</v>
      </c>
      <c r="R32" s="228"/>
      <c r="S32" s="228"/>
      <c r="T32" s="229">
        <v>1.694</v>
      </c>
      <c r="U32" s="228">
        <f t="shared" si="13"/>
        <v>1.69</v>
      </c>
      <c r="V32" s="230"/>
      <c r="W32" s="230"/>
      <c r="X32" s="230"/>
      <c r="Y32" s="230"/>
      <c r="Z32" s="230"/>
      <c r="AA32" s="230"/>
      <c r="AB32" s="230"/>
      <c r="AC32" s="230"/>
      <c r="AD32" s="230"/>
      <c r="AE32" s="230" t="s">
        <v>107</v>
      </c>
      <c r="AF32" s="230"/>
      <c r="AG32" s="230"/>
      <c r="AH32" s="230"/>
      <c r="AI32" s="230"/>
      <c r="AJ32" s="230"/>
      <c r="AK32" s="230"/>
      <c r="AL32" s="230"/>
      <c r="AM32" s="230"/>
      <c r="AN32" s="230"/>
      <c r="AO32" s="230"/>
      <c r="AP32" s="230"/>
      <c r="AQ32" s="230"/>
      <c r="AR32" s="230"/>
      <c r="AS32" s="230"/>
      <c r="AT32" s="230"/>
      <c r="AU32" s="230"/>
      <c r="AV32" s="230"/>
      <c r="AW32" s="230"/>
      <c r="AX32" s="230"/>
      <c r="AY32" s="230"/>
      <c r="AZ32" s="230"/>
      <c r="BA32" s="230"/>
      <c r="BB32" s="230"/>
      <c r="BC32" s="230"/>
      <c r="BD32" s="230"/>
      <c r="BE32" s="230"/>
      <c r="BF32" s="230"/>
      <c r="BG32" s="230"/>
      <c r="BH32" s="230"/>
    </row>
    <row r="33" spans="1:60" outlineLevel="1" x14ac:dyDescent="0.2">
      <c r="A33" s="221">
        <v>23</v>
      </c>
      <c r="B33" s="222" t="s">
        <v>155</v>
      </c>
      <c r="C33" s="223" t="s">
        <v>156</v>
      </c>
      <c r="D33" s="224" t="s">
        <v>106</v>
      </c>
      <c r="E33" s="225">
        <v>0.4</v>
      </c>
      <c r="F33" s="226"/>
      <c r="G33" s="227">
        <f t="shared" si="7"/>
        <v>0</v>
      </c>
      <c r="H33" s="226"/>
      <c r="I33" s="227">
        <f t="shared" si="8"/>
        <v>0</v>
      </c>
      <c r="J33" s="226"/>
      <c r="K33" s="227">
        <f t="shared" si="9"/>
        <v>0</v>
      </c>
      <c r="L33" s="227">
        <v>21</v>
      </c>
      <c r="M33" s="227">
        <f t="shared" si="10"/>
        <v>0</v>
      </c>
      <c r="N33" s="228">
        <v>2.5249999999999999</v>
      </c>
      <c r="O33" s="228">
        <f t="shared" si="11"/>
        <v>1.01</v>
      </c>
      <c r="P33" s="228">
        <v>0</v>
      </c>
      <c r="Q33" s="228">
        <f t="shared" si="12"/>
        <v>0</v>
      </c>
      <c r="R33" s="228"/>
      <c r="S33" s="228"/>
      <c r="T33" s="229">
        <v>1.3</v>
      </c>
      <c r="U33" s="228">
        <f t="shared" si="13"/>
        <v>0.52</v>
      </c>
      <c r="V33" s="230"/>
      <c r="W33" s="230"/>
      <c r="X33" s="230"/>
      <c r="Y33" s="230"/>
      <c r="Z33" s="230"/>
      <c r="AA33" s="230"/>
      <c r="AB33" s="230"/>
      <c r="AC33" s="230"/>
      <c r="AD33" s="230"/>
      <c r="AE33" s="230" t="s">
        <v>107</v>
      </c>
      <c r="AF33" s="230"/>
      <c r="AG33" s="230"/>
      <c r="AH33" s="230"/>
      <c r="AI33" s="230"/>
      <c r="AJ33" s="230"/>
      <c r="AK33" s="230"/>
      <c r="AL33" s="230"/>
      <c r="AM33" s="230"/>
      <c r="AN33" s="230"/>
      <c r="AO33" s="230"/>
      <c r="AP33" s="230"/>
      <c r="AQ33" s="230"/>
      <c r="AR33" s="230"/>
      <c r="AS33" s="230"/>
      <c r="AT33" s="230"/>
      <c r="AU33" s="230"/>
      <c r="AV33" s="230"/>
      <c r="AW33" s="230"/>
      <c r="AX33" s="230"/>
      <c r="AY33" s="230"/>
      <c r="AZ33" s="230"/>
      <c r="BA33" s="230"/>
      <c r="BB33" s="230"/>
      <c r="BC33" s="230"/>
      <c r="BD33" s="230"/>
      <c r="BE33" s="230"/>
      <c r="BF33" s="230"/>
      <c r="BG33" s="230"/>
      <c r="BH33" s="230"/>
    </row>
    <row r="34" spans="1:60" ht="22.5" outlineLevel="1" x14ac:dyDescent="0.2">
      <c r="A34" s="221">
        <v>24</v>
      </c>
      <c r="B34" s="222" t="s">
        <v>157</v>
      </c>
      <c r="C34" s="223" t="s">
        <v>158</v>
      </c>
      <c r="D34" s="224" t="s">
        <v>151</v>
      </c>
      <c r="E34" s="225">
        <v>6</v>
      </c>
      <c r="F34" s="226"/>
      <c r="G34" s="227">
        <f t="shared" si="7"/>
        <v>0</v>
      </c>
      <c r="H34" s="226"/>
      <c r="I34" s="227">
        <f t="shared" si="8"/>
        <v>0</v>
      </c>
      <c r="J34" s="226"/>
      <c r="K34" s="227">
        <f t="shared" si="9"/>
        <v>0</v>
      </c>
      <c r="L34" s="227">
        <v>21</v>
      </c>
      <c r="M34" s="227">
        <f t="shared" si="10"/>
        <v>0</v>
      </c>
      <c r="N34" s="228">
        <v>0.20796000000000001</v>
      </c>
      <c r="O34" s="228">
        <f t="shared" si="11"/>
        <v>1.24776</v>
      </c>
      <c r="P34" s="228">
        <v>0</v>
      </c>
      <c r="Q34" s="228">
        <f t="shared" si="12"/>
        <v>0</v>
      </c>
      <c r="R34" s="228"/>
      <c r="S34" s="228"/>
      <c r="T34" s="229">
        <v>1.302</v>
      </c>
      <c r="U34" s="228">
        <f t="shared" si="13"/>
        <v>7.81</v>
      </c>
      <c r="V34" s="230"/>
      <c r="W34" s="230"/>
      <c r="X34" s="230"/>
      <c r="Y34" s="230"/>
      <c r="Z34" s="230"/>
      <c r="AA34" s="230"/>
      <c r="AB34" s="230"/>
      <c r="AC34" s="230"/>
      <c r="AD34" s="230"/>
      <c r="AE34" s="230" t="s">
        <v>107</v>
      </c>
      <c r="AF34" s="230"/>
      <c r="AG34" s="230"/>
      <c r="AH34" s="230"/>
      <c r="AI34" s="230"/>
      <c r="AJ34" s="230"/>
      <c r="AK34" s="230"/>
      <c r="AL34" s="230"/>
      <c r="AM34" s="230"/>
      <c r="AN34" s="230"/>
      <c r="AO34" s="230"/>
      <c r="AP34" s="230"/>
      <c r="AQ34" s="230"/>
      <c r="AR34" s="230"/>
      <c r="AS34" s="230"/>
      <c r="AT34" s="230"/>
      <c r="AU34" s="230"/>
      <c r="AV34" s="230"/>
      <c r="AW34" s="230"/>
      <c r="AX34" s="230"/>
      <c r="AY34" s="230"/>
      <c r="AZ34" s="230"/>
      <c r="BA34" s="230"/>
      <c r="BB34" s="230"/>
      <c r="BC34" s="230"/>
      <c r="BD34" s="230"/>
      <c r="BE34" s="230"/>
      <c r="BF34" s="230"/>
      <c r="BG34" s="230"/>
      <c r="BH34" s="230"/>
    </row>
    <row r="35" spans="1:60" ht="22.5" outlineLevel="1" x14ac:dyDescent="0.2">
      <c r="A35" s="221">
        <v>25</v>
      </c>
      <c r="B35" s="222" t="s">
        <v>159</v>
      </c>
      <c r="C35" s="223" t="s">
        <v>160</v>
      </c>
      <c r="D35" s="224" t="s">
        <v>151</v>
      </c>
      <c r="E35" s="225">
        <v>6</v>
      </c>
      <c r="F35" s="226"/>
      <c r="G35" s="227">
        <f t="shared" si="7"/>
        <v>0</v>
      </c>
      <c r="H35" s="226"/>
      <c r="I35" s="227">
        <f t="shared" si="8"/>
        <v>0</v>
      </c>
      <c r="J35" s="226"/>
      <c r="K35" s="227">
        <f t="shared" si="9"/>
        <v>0</v>
      </c>
      <c r="L35" s="227">
        <v>21</v>
      </c>
      <c r="M35" s="227">
        <f t="shared" si="10"/>
        <v>0</v>
      </c>
      <c r="N35" s="228">
        <v>0.45743</v>
      </c>
      <c r="O35" s="228">
        <f t="shared" si="11"/>
        <v>2.74458</v>
      </c>
      <c r="P35" s="228">
        <v>0</v>
      </c>
      <c r="Q35" s="228">
        <f t="shared" si="12"/>
        <v>0</v>
      </c>
      <c r="R35" s="228"/>
      <c r="S35" s="228"/>
      <c r="T35" s="229">
        <v>1.302</v>
      </c>
      <c r="U35" s="228">
        <f t="shared" si="13"/>
        <v>7.81</v>
      </c>
      <c r="V35" s="230"/>
      <c r="W35" s="230"/>
      <c r="X35" s="230"/>
      <c r="Y35" s="230"/>
      <c r="Z35" s="230"/>
      <c r="AA35" s="230"/>
      <c r="AB35" s="230"/>
      <c r="AC35" s="230"/>
      <c r="AD35" s="230"/>
      <c r="AE35" s="230" t="s">
        <v>107</v>
      </c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0"/>
      <c r="AR35" s="230"/>
      <c r="AS35" s="230"/>
      <c r="AT35" s="230"/>
      <c r="AU35" s="230"/>
      <c r="AV35" s="230"/>
      <c r="AW35" s="230"/>
      <c r="AX35" s="230"/>
      <c r="AY35" s="230"/>
      <c r="AZ35" s="230"/>
      <c r="BA35" s="230"/>
      <c r="BB35" s="230"/>
      <c r="BC35" s="230"/>
      <c r="BD35" s="230"/>
      <c r="BE35" s="230"/>
      <c r="BF35" s="230"/>
      <c r="BG35" s="230"/>
      <c r="BH35" s="230"/>
    </row>
    <row r="36" spans="1:60" ht="22.5" outlineLevel="1" x14ac:dyDescent="0.2">
      <c r="A36" s="221">
        <v>26</v>
      </c>
      <c r="B36" s="222" t="s">
        <v>161</v>
      </c>
      <c r="C36" s="223" t="s">
        <v>162</v>
      </c>
      <c r="D36" s="224" t="s">
        <v>151</v>
      </c>
      <c r="E36" s="225">
        <v>6</v>
      </c>
      <c r="F36" s="226"/>
      <c r="G36" s="227">
        <f t="shared" si="7"/>
        <v>0</v>
      </c>
      <c r="H36" s="226"/>
      <c r="I36" s="227">
        <f t="shared" si="8"/>
        <v>0</v>
      </c>
      <c r="J36" s="226"/>
      <c r="K36" s="227">
        <f t="shared" si="9"/>
        <v>0</v>
      </c>
      <c r="L36" s="227">
        <v>21</v>
      </c>
      <c r="M36" s="227">
        <f t="shared" si="10"/>
        <v>0</v>
      </c>
      <c r="N36" s="228">
        <v>3.3</v>
      </c>
      <c r="O36" s="228">
        <f t="shared" si="11"/>
        <v>19.8</v>
      </c>
      <c r="P36" s="228">
        <v>0</v>
      </c>
      <c r="Q36" s="228">
        <f t="shared" si="12"/>
        <v>0</v>
      </c>
      <c r="R36" s="228"/>
      <c r="S36" s="228"/>
      <c r="T36" s="229">
        <v>3.2519999999999998</v>
      </c>
      <c r="U36" s="228">
        <f t="shared" si="13"/>
        <v>19.510000000000002</v>
      </c>
      <c r="V36" s="230"/>
      <c r="W36" s="230"/>
      <c r="X36" s="230"/>
      <c r="Y36" s="230"/>
      <c r="Z36" s="230"/>
      <c r="AA36" s="230"/>
      <c r="AB36" s="230"/>
      <c r="AC36" s="230"/>
      <c r="AD36" s="230"/>
      <c r="AE36" s="230" t="s">
        <v>107</v>
      </c>
      <c r="AF36" s="230"/>
      <c r="AG36" s="230"/>
      <c r="AH36" s="230"/>
      <c r="AI36" s="230"/>
      <c r="AJ36" s="230"/>
      <c r="AK36" s="230"/>
      <c r="AL36" s="230"/>
      <c r="AM36" s="230"/>
      <c r="AN36" s="230"/>
      <c r="AO36" s="230"/>
      <c r="AP36" s="230"/>
      <c r="AQ36" s="230"/>
      <c r="AR36" s="230"/>
      <c r="AS36" s="230"/>
      <c r="AT36" s="230"/>
      <c r="AU36" s="230"/>
      <c r="AV36" s="230"/>
      <c r="AW36" s="230"/>
      <c r="AX36" s="230"/>
      <c r="AY36" s="230"/>
      <c r="AZ36" s="230"/>
      <c r="BA36" s="230"/>
      <c r="BB36" s="230"/>
      <c r="BC36" s="230"/>
      <c r="BD36" s="230"/>
      <c r="BE36" s="230"/>
      <c r="BF36" s="230"/>
      <c r="BG36" s="230"/>
      <c r="BH36" s="230"/>
    </row>
    <row r="37" spans="1:60" outlineLevel="1" x14ac:dyDescent="0.2">
      <c r="A37" s="221">
        <v>27</v>
      </c>
      <c r="B37" s="222" t="s">
        <v>163</v>
      </c>
      <c r="C37" s="223" t="s">
        <v>164</v>
      </c>
      <c r="D37" s="224" t="s">
        <v>151</v>
      </c>
      <c r="E37" s="225">
        <v>8</v>
      </c>
      <c r="F37" s="226"/>
      <c r="G37" s="227">
        <f t="shared" si="7"/>
        <v>0</v>
      </c>
      <c r="H37" s="226"/>
      <c r="I37" s="227">
        <f t="shared" si="8"/>
        <v>0</v>
      </c>
      <c r="J37" s="226"/>
      <c r="K37" s="227">
        <f t="shared" si="9"/>
        <v>0</v>
      </c>
      <c r="L37" s="227">
        <v>21</v>
      </c>
      <c r="M37" s="227">
        <f t="shared" si="10"/>
        <v>0</v>
      </c>
      <c r="N37" s="228">
        <v>0.15</v>
      </c>
      <c r="O37" s="228">
        <f t="shared" si="11"/>
        <v>1.2</v>
      </c>
      <c r="P37" s="228">
        <v>0</v>
      </c>
      <c r="Q37" s="228">
        <f t="shared" si="12"/>
        <v>0</v>
      </c>
      <c r="R37" s="228"/>
      <c r="S37" s="228"/>
      <c r="T37" s="229">
        <v>0.79</v>
      </c>
      <c r="U37" s="228">
        <f t="shared" si="13"/>
        <v>6.32</v>
      </c>
      <c r="V37" s="230"/>
      <c r="W37" s="230"/>
      <c r="X37" s="230"/>
      <c r="Y37" s="230"/>
      <c r="Z37" s="230"/>
      <c r="AA37" s="230"/>
      <c r="AB37" s="230"/>
      <c r="AC37" s="230"/>
      <c r="AD37" s="230"/>
      <c r="AE37" s="230" t="s">
        <v>107</v>
      </c>
      <c r="AF37" s="230"/>
      <c r="AG37" s="230"/>
      <c r="AH37" s="230"/>
      <c r="AI37" s="230"/>
      <c r="AJ37" s="230"/>
      <c r="AK37" s="230"/>
      <c r="AL37" s="230"/>
      <c r="AM37" s="230"/>
      <c r="AN37" s="230"/>
      <c r="AO37" s="230"/>
      <c r="AP37" s="230"/>
      <c r="AQ37" s="230"/>
      <c r="AR37" s="230"/>
      <c r="AS37" s="230"/>
      <c r="AT37" s="230"/>
      <c r="AU37" s="230"/>
      <c r="AV37" s="230"/>
      <c r="AW37" s="230"/>
      <c r="AX37" s="230"/>
      <c r="AY37" s="230"/>
      <c r="AZ37" s="230"/>
      <c r="BA37" s="230"/>
      <c r="BB37" s="230"/>
      <c r="BC37" s="230"/>
      <c r="BD37" s="230"/>
      <c r="BE37" s="230"/>
      <c r="BF37" s="230"/>
      <c r="BG37" s="230"/>
      <c r="BH37" s="230"/>
    </row>
    <row r="38" spans="1:60" outlineLevel="1" x14ac:dyDescent="0.2">
      <c r="A38" s="221">
        <v>28</v>
      </c>
      <c r="B38" s="222" t="s">
        <v>165</v>
      </c>
      <c r="C38" s="223" t="s">
        <v>166</v>
      </c>
      <c r="D38" s="224" t="s">
        <v>151</v>
      </c>
      <c r="E38" s="225">
        <v>2</v>
      </c>
      <c r="F38" s="226"/>
      <c r="G38" s="227">
        <f t="shared" si="7"/>
        <v>0</v>
      </c>
      <c r="H38" s="226"/>
      <c r="I38" s="227">
        <f t="shared" si="8"/>
        <v>0</v>
      </c>
      <c r="J38" s="226"/>
      <c r="K38" s="227">
        <f t="shared" si="9"/>
        <v>0</v>
      </c>
      <c r="L38" s="227">
        <v>21</v>
      </c>
      <c r="M38" s="227">
        <f t="shared" si="10"/>
        <v>0</v>
      </c>
      <c r="N38" s="228">
        <v>0.215</v>
      </c>
      <c r="O38" s="228">
        <f t="shared" si="11"/>
        <v>0.43</v>
      </c>
      <c r="P38" s="228">
        <v>0</v>
      </c>
      <c r="Q38" s="228">
        <f t="shared" si="12"/>
        <v>0</v>
      </c>
      <c r="R38" s="228"/>
      <c r="S38" s="228"/>
      <c r="T38" s="229">
        <v>0.94599999999999995</v>
      </c>
      <c r="U38" s="228">
        <f t="shared" si="13"/>
        <v>1.89</v>
      </c>
      <c r="V38" s="230"/>
      <c r="W38" s="230"/>
      <c r="X38" s="230"/>
      <c r="Y38" s="230"/>
      <c r="Z38" s="230"/>
      <c r="AA38" s="230"/>
      <c r="AB38" s="230"/>
      <c r="AC38" s="230"/>
      <c r="AD38" s="230"/>
      <c r="AE38" s="230" t="s">
        <v>107</v>
      </c>
      <c r="AF38" s="230"/>
      <c r="AG38" s="230"/>
      <c r="AH38" s="230"/>
      <c r="AI38" s="230"/>
      <c r="AJ38" s="230"/>
      <c r="AK38" s="230"/>
      <c r="AL38" s="230"/>
      <c r="AM38" s="230"/>
      <c r="AN38" s="230"/>
      <c r="AO38" s="230"/>
      <c r="AP38" s="230"/>
      <c r="AQ38" s="230"/>
      <c r="AR38" s="230"/>
      <c r="AS38" s="230"/>
      <c r="AT38" s="230"/>
      <c r="AU38" s="230"/>
      <c r="AV38" s="230"/>
      <c r="AW38" s="230"/>
      <c r="AX38" s="230"/>
      <c r="AY38" s="230"/>
      <c r="AZ38" s="230"/>
      <c r="BA38" s="230"/>
      <c r="BB38" s="230"/>
      <c r="BC38" s="230"/>
      <c r="BD38" s="230"/>
      <c r="BE38" s="230"/>
      <c r="BF38" s="230"/>
      <c r="BG38" s="230"/>
      <c r="BH38" s="230"/>
    </row>
    <row r="39" spans="1:60" ht="22.5" outlineLevel="1" x14ac:dyDescent="0.2">
      <c r="A39" s="221">
        <v>29</v>
      </c>
      <c r="B39" s="222" t="s">
        <v>167</v>
      </c>
      <c r="C39" s="223" t="s">
        <v>168</v>
      </c>
      <c r="D39" s="224" t="s">
        <v>151</v>
      </c>
      <c r="E39" s="225">
        <v>8</v>
      </c>
      <c r="F39" s="226"/>
      <c r="G39" s="227">
        <f t="shared" si="7"/>
        <v>0</v>
      </c>
      <c r="H39" s="226"/>
      <c r="I39" s="227">
        <f t="shared" si="8"/>
        <v>0</v>
      </c>
      <c r="J39" s="226"/>
      <c r="K39" s="227">
        <f t="shared" si="9"/>
        <v>0</v>
      </c>
      <c r="L39" s="227">
        <v>21</v>
      </c>
      <c r="M39" s="227">
        <f t="shared" si="10"/>
        <v>0</v>
      </c>
      <c r="N39" s="228">
        <v>0.32973999999999998</v>
      </c>
      <c r="O39" s="228">
        <f t="shared" si="11"/>
        <v>2.6379199999999998</v>
      </c>
      <c r="P39" s="228">
        <v>0</v>
      </c>
      <c r="Q39" s="228">
        <f t="shared" si="12"/>
        <v>0</v>
      </c>
      <c r="R39" s="228"/>
      <c r="S39" s="228"/>
      <c r="T39" s="229">
        <v>2.6579999999999999</v>
      </c>
      <c r="U39" s="228">
        <f t="shared" si="13"/>
        <v>21.26</v>
      </c>
      <c r="V39" s="230"/>
      <c r="W39" s="230"/>
      <c r="X39" s="230"/>
      <c r="Y39" s="230"/>
      <c r="Z39" s="230"/>
      <c r="AA39" s="230"/>
      <c r="AB39" s="230"/>
      <c r="AC39" s="230"/>
      <c r="AD39" s="230"/>
      <c r="AE39" s="230" t="s">
        <v>107</v>
      </c>
      <c r="AF39" s="230"/>
      <c r="AG39" s="230"/>
      <c r="AH39" s="230"/>
      <c r="AI39" s="230"/>
      <c r="AJ39" s="230"/>
      <c r="AK39" s="230"/>
      <c r="AL39" s="230"/>
      <c r="AM39" s="230"/>
      <c r="AN39" s="230"/>
      <c r="AO39" s="230"/>
      <c r="AP39" s="230"/>
      <c r="AQ39" s="230"/>
      <c r="AR39" s="230"/>
      <c r="AS39" s="230"/>
      <c r="AT39" s="230"/>
      <c r="AU39" s="230"/>
      <c r="AV39" s="230"/>
      <c r="AW39" s="230"/>
      <c r="AX39" s="230"/>
      <c r="AY39" s="230"/>
      <c r="AZ39" s="230"/>
      <c r="BA39" s="230"/>
      <c r="BB39" s="230"/>
      <c r="BC39" s="230"/>
      <c r="BD39" s="230"/>
      <c r="BE39" s="230"/>
      <c r="BF39" s="230"/>
      <c r="BG39" s="230"/>
      <c r="BH39" s="230"/>
    </row>
    <row r="40" spans="1:60" outlineLevel="1" x14ac:dyDescent="0.2">
      <c r="A40" s="221">
        <v>30</v>
      </c>
      <c r="B40" s="222" t="s">
        <v>155</v>
      </c>
      <c r="C40" s="223" t="s">
        <v>169</v>
      </c>
      <c r="D40" s="224" t="s">
        <v>170</v>
      </c>
      <c r="E40" s="225">
        <v>2</v>
      </c>
      <c r="F40" s="226"/>
      <c r="G40" s="227">
        <f t="shared" si="7"/>
        <v>0</v>
      </c>
      <c r="H40" s="226"/>
      <c r="I40" s="227">
        <f t="shared" si="8"/>
        <v>0</v>
      </c>
      <c r="J40" s="226"/>
      <c r="K40" s="227">
        <f t="shared" si="9"/>
        <v>0</v>
      </c>
      <c r="L40" s="227">
        <v>21</v>
      </c>
      <c r="M40" s="227">
        <f t="shared" si="10"/>
        <v>0</v>
      </c>
      <c r="N40" s="228">
        <v>1.5249999999999999</v>
      </c>
      <c r="O40" s="228">
        <f t="shared" si="11"/>
        <v>3.05</v>
      </c>
      <c r="P40" s="228">
        <v>0</v>
      </c>
      <c r="Q40" s="228">
        <f t="shared" si="12"/>
        <v>0</v>
      </c>
      <c r="R40" s="228"/>
      <c r="S40" s="228"/>
      <c r="T40" s="229">
        <v>1.3029999999999999</v>
      </c>
      <c r="U40" s="228">
        <f t="shared" si="13"/>
        <v>2.61</v>
      </c>
      <c r="V40" s="230"/>
      <c r="W40" s="230"/>
      <c r="X40" s="230"/>
      <c r="Y40" s="230"/>
      <c r="Z40" s="230"/>
      <c r="AA40" s="230"/>
      <c r="AB40" s="230"/>
      <c r="AC40" s="230"/>
      <c r="AD40" s="230"/>
      <c r="AE40" s="230" t="s">
        <v>107</v>
      </c>
      <c r="AF40" s="230"/>
      <c r="AG40" s="230"/>
      <c r="AH40" s="230"/>
      <c r="AI40" s="230"/>
      <c r="AJ40" s="230"/>
      <c r="AK40" s="230"/>
      <c r="AL40" s="230"/>
      <c r="AM40" s="230"/>
      <c r="AN40" s="230"/>
      <c r="AO40" s="230"/>
      <c r="AP40" s="230"/>
      <c r="AQ40" s="230"/>
      <c r="AR40" s="230"/>
      <c r="AS40" s="230"/>
      <c r="AT40" s="230"/>
      <c r="AU40" s="230"/>
      <c r="AV40" s="230"/>
      <c r="AW40" s="230"/>
      <c r="AX40" s="230"/>
      <c r="AY40" s="230"/>
      <c r="AZ40" s="230"/>
      <c r="BA40" s="230"/>
      <c r="BB40" s="230"/>
      <c r="BC40" s="230"/>
      <c r="BD40" s="230"/>
      <c r="BE40" s="230"/>
      <c r="BF40" s="230"/>
      <c r="BG40" s="230"/>
      <c r="BH40" s="230"/>
    </row>
    <row r="41" spans="1:60" outlineLevel="1" x14ac:dyDescent="0.2">
      <c r="A41" s="221">
        <v>31</v>
      </c>
      <c r="B41" s="222" t="s">
        <v>171</v>
      </c>
      <c r="C41" s="223" t="s">
        <v>172</v>
      </c>
      <c r="D41" s="224" t="s">
        <v>173</v>
      </c>
      <c r="E41" s="225">
        <v>3</v>
      </c>
      <c r="F41" s="226"/>
      <c r="G41" s="227">
        <f t="shared" si="7"/>
        <v>0</v>
      </c>
      <c r="H41" s="226"/>
      <c r="I41" s="227">
        <f t="shared" si="8"/>
        <v>0</v>
      </c>
      <c r="J41" s="226"/>
      <c r="K41" s="227">
        <f t="shared" si="9"/>
        <v>0</v>
      </c>
      <c r="L41" s="227">
        <v>21</v>
      </c>
      <c r="M41" s="227">
        <f t="shared" si="10"/>
        <v>0</v>
      </c>
      <c r="N41" s="228">
        <v>1.2999999999999999E-4</v>
      </c>
      <c r="O41" s="228">
        <f t="shared" si="11"/>
        <v>3.8999999999999999E-4</v>
      </c>
      <c r="P41" s="228">
        <v>0</v>
      </c>
      <c r="Q41" s="228">
        <f t="shared" si="12"/>
        <v>0</v>
      </c>
      <c r="R41" s="228"/>
      <c r="S41" s="228"/>
      <c r="T41" s="229">
        <v>6.2</v>
      </c>
      <c r="U41" s="228">
        <f t="shared" si="13"/>
        <v>18.600000000000001</v>
      </c>
      <c r="V41" s="230"/>
      <c r="W41" s="230"/>
      <c r="X41" s="230"/>
      <c r="Y41" s="230"/>
      <c r="Z41" s="230"/>
      <c r="AA41" s="230"/>
      <c r="AB41" s="230"/>
      <c r="AC41" s="230"/>
      <c r="AD41" s="230"/>
      <c r="AE41" s="230" t="s">
        <v>107</v>
      </c>
      <c r="AF41" s="230"/>
      <c r="AG41" s="230"/>
      <c r="AH41" s="230"/>
      <c r="AI41" s="230"/>
      <c r="AJ41" s="230"/>
      <c r="AK41" s="230"/>
      <c r="AL41" s="230"/>
      <c r="AM41" s="230"/>
      <c r="AN41" s="230"/>
      <c r="AO41" s="230"/>
      <c r="AP41" s="230"/>
      <c r="AQ41" s="230"/>
      <c r="AR41" s="230"/>
      <c r="AS41" s="230"/>
      <c r="AT41" s="230"/>
      <c r="AU41" s="230"/>
      <c r="AV41" s="230"/>
      <c r="AW41" s="230"/>
      <c r="AX41" s="230"/>
      <c r="AY41" s="230"/>
      <c r="AZ41" s="230"/>
      <c r="BA41" s="230"/>
      <c r="BB41" s="230"/>
      <c r="BC41" s="230"/>
      <c r="BD41" s="230"/>
      <c r="BE41" s="230"/>
      <c r="BF41" s="230"/>
      <c r="BG41" s="230"/>
      <c r="BH41" s="230"/>
    </row>
    <row r="42" spans="1:60" outlineLevel="1" x14ac:dyDescent="0.2">
      <c r="A42" s="221">
        <v>32</v>
      </c>
      <c r="B42" s="222" t="s">
        <v>174</v>
      </c>
      <c r="C42" s="223" t="s">
        <v>175</v>
      </c>
      <c r="D42" s="224" t="s">
        <v>173</v>
      </c>
      <c r="E42" s="225">
        <v>7</v>
      </c>
      <c r="F42" s="226"/>
      <c r="G42" s="227">
        <f t="shared" si="7"/>
        <v>0</v>
      </c>
      <c r="H42" s="226"/>
      <c r="I42" s="227">
        <f t="shared" si="8"/>
        <v>0</v>
      </c>
      <c r="J42" s="226"/>
      <c r="K42" s="227">
        <f t="shared" si="9"/>
        <v>0</v>
      </c>
      <c r="L42" s="227">
        <v>21</v>
      </c>
      <c r="M42" s="227">
        <f t="shared" si="10"/>
        <v>0</v>
      </c>
      <c r="N42" s="228">
        <v>1.7000000000000001E-4</v>
      </c>
      <c r="O42" s="228">
        <f t="shared" si="11"/>
        <v>1.1900000000000001E-3</v>
      </c>
      <c r="P42" s="228">
        <v>0</v>
      </c>
      <c r="Q42" s="228">
        <f t="shared" si="12"/>
        <v>0</v>
      </c>
      <c r="R42" s="228"/>
      <c r="S42" s="228"/>
      <c r="T42" s="229">
        <v>7.1</v>
      </c>
      <c r="U42" s="228">
        <f t="shared" si="13"/>
        <v>49.7</v>
      </c>
      <c r="V42" s="230"/>
      <c r="W42" s="230"/>
      <c r="X42" s="230"/>
      <c r="Y42" s="230"/>
      <c r="Z42" s="230"/>
      <c r="AA42" s="230"/>
      <c r="AB42" s="230"/>
      <c r="AC42" s="230"/>
      <c r="AD42" s="230"/>
      <c r="AE42" s="230" t="s">
        <v>107</v>
      </c>
      <c r="AF42" s="230"/>
      <c r="AG42" s="230"/>
      <c r="AH42" s="230"/>
      <c r="AI42" s="230"/>
      <c r="AJ42" s="230"/>
      <c r="AK42" s="230"/>
      <c r="AL42" s="230"/>
      <c r="AM42" s="230"/>
      <c r="AN42" s="230"/>
      <c r="AO42" s="230"/>
      <c r="AP42" s="230"/>
      <c r="AQ42" s="230"/>
      <c r="AR42" s="230"/>
      <c r="AS42" s="230"/>
      <c r="AT42" s="230"/>
      <c r="AU42" s="230"/>
      <c r="AV42" s="230"/>
      <c r="AW42" s="230"/>
      <c r="AX42" s="230"/>
      <c r="AY42" s="230"/>
      <c r="AZ42" s="230"/>
      <c r="BA42" s="230"/>
      <c r="BB42" s="230"/>
      <c r="BC42" s="230"/>
      <c r="BD42" s="230"/>
      <c r="BE42" s="230"/>
      <c r="BF42" s="230"/>
      <c r="BG42" s="230"/>
      <c r="BH42" s="230"/>
    </row>
    <row r="43" spans="1:60" outlineLevel="1" x14ac:dyDescent="0.2">
      <c r="A43" s="221">
        <v>33</v>
      </c>
      <c r="B43" s="222" t="s">
        <v>176</v>
      </c>
      <c r="C43" s="223" t="s">
        <v>177</v>
      </c>
      <c r="D43" s="224" t="s">
        <v>110</v>
      </c>
      <c r="E43" s="225">
        <v>192</v>
      </c>
      <c r="F43" s="226"/>
      <c r="G43" s="227">
        <f t="shared" si="7"/>
        <v>0</v>
      </c>
      <c r="H43" s="226"/>
      <c r="I43" s="227">
        <f t="shared" si="8"/>
        <v>0</v>
      </c>
      <c r="J43" s="226"/>
      <c r="K43" s="227">
        <f t="shared" si="9"/>
        <v>0</v>
      </c>
      <c r="L43" s="227">
        <v>21</v>
      </c>
      <c r="M43" s="227">
        <f t="shared" si="10"/>
        <v>0</v>
      </c>
      <c r="N43" s="228">
        <v>0</v>
      </c>
      <c r="O43" s="228">
        <f t="shared" si="11"/>
        <v>0</v>
      </c>
      <c r="P43" s="228">
        <v>0</v>
      </c>
      <c r="Q43" s="228">
        <f t="shared" si="12"/>
        <v>0</v>
      </c>
      <c r="R43" s="228"/>
      <c r="S43" s="228"/>
      <c r="T43" s="229">
        <v>7.9000000000000001E-2</v>
      </c>
      <c r="U43" s="228">
        <f t="shared" si="13"/>
        <v>15.17</v>
      </c>
      <c r="V43" s="230"/>
      <c r="W43" s="230"/>
      <c r="X43" s="230"/>
      <c r="Y43" s="230"/>
      <c r="Z43" s="230"/>
      <c r="AA43" s="230"/>
      <c r="AB43" s="230"/>
      <c r="AC43" s="230"/>
      <c r="AD43" s="230"/>
      <c r="AE43" s="230" t="s">
        <v>107</v>
      </c>
      <c r="AF43" s="230"/>
      <c r="AG43" s="230"/>
      <c r="AH43" s="230"/>
      <c r="AI43" s="230"/>
      <c r="AJ43" s="230"/>
      <c r="AK43" s="230"/>
      <c r="AL43" s="230"/>
      <c r="AM43" s="230"/>
      <c r="AN43" s="230"/>
      <c r="AO43" s="230"/>
      <c r="AP43" s="230"/>
      <c r="AQ43" s="230"/>
      <c r="AR43" s="230"/>
      <c r="AS43" s="230"/>
      <c r="AT43" s="230"/>
      <c r="AU43" s="230"/>
      <c r="AV43" s="230"/>
      <c r="AW43" s="230"/>
      <c r="AX43" s="230"/>
      <c r="AY43" s="230"/>
      <c r="AZ43" s="230"/>
      <c r="BA43" s="230"/>
      <c r="BB43" s="230"/>
      <c r="BC43" s="230"/>
      <c r="BD43" s="230"/>
      <c r="BE43" s="230"/>
      <c r="BF43" s="230"/>
      <c r="BG43" s="230"/>
      <c r="BH43" s="230"/>
    </row>
    <row r="44" spans="1:60" outlineLevel="1" x14ac:dyDescent="0.2">
      <c r="A44" s="221">
        <v>34</v>
      </c>
      <c r="B44" s="222" t="s">
        <v>178</v>
      </c>
      <c r="C44" s="223" t="s">
        <v>179</v>
      </c>
      <c r="D44" s="224" t="s">
        <v>110</v>
      </c>
      <c r="E44" s="225">
        <v>57</v>
      </c>
      <c r="F44" s="226"/>
      <c r="G44" s="227">
        <f t="shared" si="7"/>
        <v>0</v>
      </c>
      <c r="H44" s="226"/>
      <c r="I44" s="227">
        <f t="shared" si="8"/>
        <v>0</v>
      </c>
      <c r="J44" s="226"/>
      <c r="K44" s="227">
        <f t="shared" si="9"/>
        <v>0</v>
      </c>
      <c r="L44" s="227">
        <v>21</v>
      </c>
      <c r="M44" s="227">
        <f t="shared" si="10"/>
        <v>0</v>
      </c>
      <c r="N44" s="228">
        <v>0</v>
      </c>
      <c r="O44" s="228">
        <f t="shared" si="11"/>
        <v>0</v>
      </c>
      <c r="P44" s="228">
        <v>0</v>
      </c>
      <c r="Q44" s="228">
        <f t="shared" si="12"/>
        <v>0</v>
      </c>
      <c r="R44" s="228"/>
      <c r="S44" s="228"/>
      <c r="T44" s="229">
        <v>5.8999999999999997E-2</v>
      </c>
      <c r="U44" s="228">
        <f t="shared" si="13"/>
        <v>3.36</v>
      </c>
      <c r="V44" s="230"/>
      <c r="W44" s="230"/>
      <c r="X44" s="230"/>
      <c r="Y44" s="230"/>
      <c r="Z44" s="230"/>
      <c r="AA44" s="230"/>
      <c r="AB44" s="230"/>
      <c r="AC44" s="230"/>
      <c r="AD44" s="230"/>
      <c r="AE44" s="230" t="s">
        <v>107</v>
      </c>
      <c r="AF44" s="230"/>
      <c r="AG44" s="230"/>
      <c r="AH44" s="230"/>
      <c r="AI44" s="230"/>
      <c r="AJ44" s="230"/>
      <c r="AK44" s="230"/>
      <c r="AL44" s="230"/>
      <c r="AM44" s="230"/>
      <c r="AN44" s="230"/>
      <c r="AO44" s="230"/>
      <c r="AP44" s="230"/>
      <c r="AQ44" s="230"/>
      <c r="AR44" s="230"/>
      <c r="AS44" s="230"/>
      <c r="AT44" s="230"/>
      <c r="AU44" s="230"/>
      <c r="AV44" s="230"/>
      <c r="AW44" s="230"/>
      <c r="AX44" s="230"/>
      <c r="AY44" s="230"/>
      <c r="AZ44" s="230"/>
      <c r="BA44" s="230"/>
      <c r="BB44" s="230"/>
      <c r="BC44" s="230"/>
      <c r="BD44" s="230"/>
      <c r="BE44" s="230"/>
      <c r="BF44" s="230"/>
      <c r="BG44" s="230"/>
      <c r="BH44" s="230"/>
    </row>
    <row r="45" spans="1:60" outlineLevel="1" x14ac:dyDescent="0.2">
      <c r="A45" s="221">
        <v>35</v>
      </c>
      <c r="B45" s="222" t="s">
        <v>180</v>
      </c>
      <c r="C45" s="223" t="s">
        <v>181</v>
      </c>
      <c r="D45" s="224" t="s">
        <v>110</v>
      </c>
      <c r="E45" s="225">
        <v>249</v>
      </c>
      <c r="F45" s="226"/>
      <c r="G45" s="227">
        <f t="shared" si="7"/>
        <v>0</v>
      </c>
      <c r="H45" s="226"/>
      <c r="I45" s="227">
        <f t="shared" si="8"/>
        <v>0</v>
      </c>
      <c r="J45" s="226"/>
      <c r="K45" s="227">
        <f t="shared" si="9"/>
        <v>0</v>
      </c>
      <c r="L45" s="227">
        <v>21</v>
      </c>
      <c r="M45" s="227">
        <f t="shared" si="10"/>
        <v>0</v>
      </c>
      <c r="N45" s="228">
        <v>0</v>
      </c>
      <c r="O45" s="228">
        <f t="shared" si="11"/>
        <v>0</v>
      </c>
      <c r="P45" s="228">
        <v>0</v>
      </c>
      <c r="Q45" s="228">
        <f t="shared" si="12"/>
        <v>0</v>
      </c>
      <c r="R45" s="228"/>
      <c r="S45" s="228"/>
      <c r="T45" s="229">
        <v>3.9E-2</v>
      </c>
      <c r="U45" s="228">
        <f t="shared" si="13"/>
        <v>9.7100000000000009</v>
      </c>
      <c r="V45" s="230"/>
      <c r="W45" s="230"/>
      <c r="X45" s="230"/>
      <c r="Y45" s="230"/>
      <c r="Z45" s="230"/>
      <c r="AA45" s="230"/>
      <c r="AB45" s="230"/>
      <c r="AC45" s="230"/>
      <c r="AD45" s="230"/>
      <c r="AE45" s="230" t="s">
        <v>107</v>
      </c>
      <c r="AF45" s="230"/>
      <c r="AG45" s="230"/>
      <c r="AH45" s="230"/>
      <c r="AI45" s="230"/>
      <c r="AJ45" s="230"/>
      <c r="AK45" s="230"/>
      <c r="AL45" s="230"/>
      <c r="AM45" s="230"/>
      <c r="AN45" s="230"/>
      <c r="AO45" s="230"/>
      <c r="AP45" s="230"/>
      <c r="AQ45" s="230"/>
      <c r="AR45" s="230"/>
      <c r="AS45" s="230"/>
      <c r="AT45" s="230"/>
      <c r="AU45" s="230"/>
      <c r="AV45" s="230"/>
      <c r="AW45" s="230"/>
      <c r="AX45" s="230"/>
      <c r="AY45" s="230"/>
      <c r="AZ45" s="230"/>
      <c r="BA45" s="230"/>
      <c r="BB45" s="230"/>
      <c r="BC45" s="230"/>
      <c r="BD45" s="230"/>
      <c r="BE45" s="230"/>
      <c r="BF45" s="230"/>
      <c r="BG45" s="230"/>
      <c r="BH45" s="230"/>
    </row>
    <row r="46" spans="1:60" ht="22.5" outlineLevel="1" x14ac:dyDescent="0.2">
      <c r="A46" s="221">
        <v>36</v>
      </c>
      <c r="B46" s="222" t="s">
        <v>182</v>
      </c>
      <c r="C46" s="223" t="s">
        <v>183</v>
      </c>
      <c r="D46" s="224" t="s">
        <v>110</v>
      </c>
      <c r="E46" s="225">
        <v>57</v>
      </c>
      <c r="F46" s="226"/>
      <c r="G46" s="227">
        <f t="shared" si="7"/>
        <v>0</v>
      </c>
      <c r="H46" s="226"/>
      <c r="I46" s="227">
        <f t="shared" si="8"/>
        <v>0</v>
      </c>
      <c r="J46" s="226"/>
      <c r="K46" s="227">
        <f t="shared" si="9"/>
        <v>0</v>
      </c>
      <c r="L46" s="227">
        <v>21</v>
      </c>
      <c r="M46" s="227">
        <f t="shared" si="10"/>
        <v>0</v>
      </c>
      <c r="N46" s="228">
        <v>3.3899999999999998E-3</v>
      </c>
      <c r="O46" s="228">
        <f t="shared" si="11"/>
        <v>0.19323000000000001</v>
      </c>
      <c r="P46" s="228">
        <v>0</v>
      </c>
      <c r="Q46" s="228">
        <f t="shared" si="12"/>
        <v>0</v>
      </c>
      <c r="R46" s="228"/>
      <c r="S46" s="228"/>
      <c r="T46" s="229">
        <v>0.08</v>
      </c>
      <c r="U46" s="228">
        <f t="shared" si="13"/>
        <v>4.5599999999999996</v>
      </c>
      <c r="V46" s="230"/>
      <c r="W46" s="230"/>
      <c r="X46" s="230"/>
      <c r="Y46" s="230"/>
      <c r="Z46" s="230"/>
      <c r="AA46" s="230"/>
      <c r="AB46" s="230"/>
      <c r="AC46" s="230"/>
      <c r="AD46" s="230"/>
      <c r="AE46" s="230" t="s">
        <v>107</v>
      </c>
      <c r="AF46" s="230"/>
      <c r="AG46" s="230"/>
      <c r="AH46" s="230"/>
      <c r="AI46" s="230"/>
      <c r="AJ46" s="230"/>
      <c r="AK46" s="230"/>
      <c r="AL46" s="230"/>
      <c r="AM46" s="230"/>
      <c r="AN46" s="230"/>
      <c r="AO46" s="230"/>
      <c r="AP46" s="230"/>
      <c r="AQ46" s="230"/>
      <c r="AR46" s="230"/>
      <c r="AS46" s="230"/>
      <c r="AT46" s="230"/>
      <c r="AU46" s="230"/>
      <c r="AV46" s="230"/>
      <c r="AW46" s="230"/>
      <c r="AX46" s="230"/>
      <c r="AY46" s="230"/>
      <c r="AZ46" s="230"/>
      <c r="BA46" s="230"/>
      <c r="BB46" s="230"/>
      <c r="BC46" s="230"/>
      <c r="BD46" s="230"/>
      <c r="BE46" s="230"/>
      <c r="BF46" s="230"/>
      <c r="BG46" s="230"/>
      <c r="BH46" s="230"/>
    </row>
    <row r="47" spans="1:60" ht="22.5" outlineLevel="1" x14ac:dyDescent="0.2">
      <c r="A47" s="221">
        <v>37</v>
      </c>
      <c r="B47" s="222" t="s">
        <v>184</v>
      </c>
      <c r="C47" s="223" t="s">
        <v>185</v>
      </c>
      <c r="D47" s="224" t="s">
        <v>110</v>
      </c>
      <c r="E47" s="225">
        <v>196</v>
      </c>
      <c r="F47" s="226"/>
      <c r="G47" s="227">
        <f t="shared" si="7"/>
        <v>0</v>
      </c>
      <c r="H47" s="226"/>
      <c r="I47" s="227">
        <f t="shared" si="8"/>
        <v>0</v>
      </c>
      <c r="J47" s="226"/>
      <c r="K47" s="227">
        <f t="shared" si="9"/>
        <v>0</v>
      </c>
      <c r="L47" s="227">
        <v>21</v>
      </c>
      <c r="M47" s="227">
        <f t="shared" si="10"/>
        <v>0</v>
      </c>
      <c r="N47" s="228">
        <v>1.2149999999999999E-2</v>
      </c>
      <c r="O47" s="228">
        <f t="shared" si="11"/>
        <v>2.3814000000000002</v>
      </c>
      <c r="P47" s="228">
        <v>0</v>
      </c>
      <c r="Q47" s="228">
        <f t="shared" si="12"/>
        <v>0</v>
      </c>
      <c r="R47" s="228"/>
      <c r="S47" s="228"/>
      <c r="T47" s="229">
        <v>9.7000000000000003E-2</v>
      </c>
      <c r="U47" s="228">
        <f t="shared" si="13"/>
        <v>19.010000000000002</v>
      </c>
      <c r="V47" s="230"/>
      <c r="W47" s="230"/>
      <c r="X47" s="230"/>
      <c r="Y47" s="230"/>
      <c r="Z47" s="230"/>
      <c r="AA47" s="230"/>
      <c r="AB47" s="230"/>
      <c r="AC47" s="230"/>
      <c r="AD47" s="230"/>
      <c r="AE47" s="230" t="s">
        <v>107</v>
      </c>
      <c r="AF47" s="230"/>
      <c r="AG47" s="230"/>
      <c r="AH47" s="230"/>
      <c r="AI47" s="230"/>
      <c r="AJ47" s="230"/>
      <c r="AK47" s="230"/>
      <c r="AL47" s="230"/>
      <c r="AM47" s="230"/>
      <c r="AN47" s="230"/>
      <c r="AO47" s="230"/>
      <c r="AP47" s="230"/>
      <c r="AQ47" s="230"/>
      <c r="AR47" s="230"/>
      <c r="AS47" s="230"/>
      <c r="AT47" s="230"/>
      <c r="AU47" s="230"/>
      <c r="AV47" s="230"/>
      <c r="AW47" s="230"/>
      <c r="AX47" s="230"/>
      <c r="AY47" s="230"/>
      <c r="AZ47" s="230"/>
      <c r="BA47" s="230"/>
      <c r="BB47" s="230"/>
      <c r="BC47" s="230"/>
      <c r="BD47" s="230"/>
      <c r="BE47" s="230"/>
      <c r="BF47" s="230"/>
      <c r="BG47" s="230"/>
      <c r="BH47" s="230"/>
    </row>
    <row r="48" spans="1:60" ht="22.5" outlineLevel="1" x14ac:dyDescent="0.2">
      <c r="A48" s="221">
        <v>38</v>
      </c>
      <c r="B48" s="222" t="s">
        <v>186</v>
      </c>
      <c r="C48" s="223" t="s">
        <v>187</v>
      </c>
      <c r="D48" s="224" t="s">
        <v>151</v>
      </c>
      <c r="E48" s="225">
        <v>4</v>
      </c>
      <c r="F48" s="226"/>
      <c r="G48" s="227">
        <f t="shared" si="7"/>
        <v>0</v>
      </c>
      <c r="H48" s="226"/>
      <c r="I48" s="227">
        <f t="shared" si="8"/>
        <v>0</v>
      </c>
      <c r="J48" s="226"/>
      <c r="K48" s="227">
        <f t="shared" si="9"/>
        <v>0</v>
      </c>
      <c r="L48" s="227">
        <v>21</v>
      </c>
      <c r="M48" s="227">
        <f t="shared" si="10"/>
        <v>0</v>
      </c>
      <c r="N48" s="228">
        <v>9.2200000000000008E-3</v>
      </c>
      <c r="O48" s="228">
        <f t="shared" si="11"/>
        <v>3.6880000000000003E-2</v>
      </c>
      <c r="P48" s="228">
        <v>0</v>
      </c>
      <c r="Q48" s="228">
        <f t="shared" si="12"/>
        <v>0</v>
      </c>
      <c r="R48" s="228"/>
      <c r="S48" s="228"/>
      <c r="T48" s="229">
        <v>0.42</v>
      </c>
      <c r="U48" s="228">
        <f t="shared" si="13"/>
        <v>1.68</v>
      </c>
      <c r="V48" s="230"/>
      <c r="W48" s="230"/>
      <c r="X48" s="230"/>
      <c r="Y48" s="230"/>
      <c r="Z48" s="230"/>
      <c r="AA48" s="230"/>
      <c r="AB48" s="230"/>
      <c r="AC48" s="230"/>
      <c r="AD48" s="230"/>
      <c r="AE48" s="230" t="s">
        <v>107</v>
      </c>
      <c r="AF48" s="230"/>
      <c r="AG48" s="230"/>
      <c r="AH48" s="230"/>
      <c r="AI48" s="230"/>
      <c r="AJ48" s="230"/>
      <c r="AK48" s="230"/>
      <c r="AL48" s="230"/>
      <c r="AM48" s="230"/>
      <c r="AN48" s="230"/>
      <c r="AO48" s="230"/>
      <c r="AP48" s="230"/>
      <c r="AQ48" s="230"/>
      <c r="AR48" s="230"/>
      <c r="AS48" s="230"/>
      <c r="AT48" s="230"/>
      <c r="AU48" s="230"/>
      <c r="AV48" s="230"/>
      <c r="AW48" s="230"/>
      <c r="AX48" s="230"/>
      <c r="AY48" s="230"/>
      <c r="AZ48" s="230"/>
      <c r="BA48" s="230"/>
      <c r="BB48" s="230"/>
      <c r="BC48" s="230"/>
      <c r="BD48" s="230"/>
      <c r="BE48" s="230"/>
      <c r="BF48" s="230"/>
      <c r="BG48" s="230"/>
      <c r="BH48" s="230"/>
    </row>
    <row r="49" spans="1:60" ht="22.5" outlineLevel="1" x14ac:dyDescent="0.2">
      <c r="A49" s="221">
        <v>39</v>
      </c>
      <c r="B49" s="222" t="s">
        <v>188</v>
      </c>
      <c r="C49" s="223" t="s">
        <v>189</v>
      </c>
      <c r="D49" s="224" t="s">
        <v>151</v>
      </c>
      <c r="E49" s="225">
        <v>6</v>
      </c>
      <c r="F49" s="226"/>
      <c r="G49" s="227">
        <f t="shared" si="7"/>
        <v>0</v>
      </c>
      <c r="H49" s="226"/>
      <c r="I49" s="227">
        <f t="shared" si="8"/>
        <v>0</v>
      </c>
      <c r="J49" s="226"/>
      <c r="K49" s="227">
        <f t="shared" si="9"/>
        <v>0</v>
      </c>
      <c r="L49" s="227">
        <v>21</v>
      </c>
      <c r="M49" s="227">
        <f t="shared" si="10"/>
        <v>0</v>
      </c>
      <c r="N49" s="228">
        <v>3.2499999999999999E-3</v>
      </c>
      <c r="O49" s="228">
        <f t="shared" si="11"/>
        <v>1.95E-2</v>
      </c>
      <c r="P49" s="228">
        <v>0</v>
      </c>
      <c r="Q49" s="228">
        <f t="shared" si="12"/>
        <v>0</v>
      </c>
      <c r="R49" s="228"/>
      <c r="S49" s="228"/>
      <c r="T49" s="229">
        <v>0.33</v>
      </c>
      <c r="U49" s="228">
        <f t="shared" si="13"/>
        <v>1.98</v>
      </c>
      <c r="V49" s="230"/>
      <c r="W49" s="230"/>
      <c r="X49" s="230"/>
      <c r="Y49" s="230"/>
      <c r="Z49" s="230"/>
      <c r="AA49" s="230"/>
      <c r="AB49" s="230"/>
      <c r="AC49" s="230"/>
      <c r="AD49" s="230"/>
      <c r="AE49" s="230" t="s">
        <v>107</v>
      </c>
      <c r="AF49" s="230"/>
      <c r="AG49" s="230"/>
      <c r="AH49" s="230"/>
      <c r="AI49" s="230"/>
      <c r="AJ49" s="230"/>
      <c r="AK49" s="230"/>
      <c r="AL49" s="230"/>
      <c r="AM49" s="230"/>
      <c r="AN49" s="230"/>
      <c r="AO49" s="230"/>
      <c r="AP49" s="230"/>
      <c r="AQ49" s="230"/>
      <c r="AR49" s="230"/>
      <c r="AS49" s="230"/>
      <c r="AT49" s="230"/>
      <c r="AU49" s="230"/>
      <c r="AV49" s="230"/>
      <c r="AW49" s="230"/>
      <c r="AX49" s="230"/>
      <c r="AY49" s="230"/>
      <c r="AZ49" s="230"/>
      <c r="BA49" s="230"/>
      <c r="BB49" s="230"/>
      <c r="BC49" s="230"/>
      <c r="BD49" s="230"/>
      <c r="BE49" s="230"/>
      <c r="BF49" s="230"/>
      <c r="BG49" s="230"/>
      <c r="BH49" s="230"/>
    </row>
    <row r="50" spans="1:60" ht="22.5" outlineLevel="1" x14ac:dyDescent="0.2">
      <c r="A50" s="221">
        <v>40</v>
      </c>
      <c r="B50" s="222" t="s">
        <v>190</v>
      </c>
      <c r="C50" s="223" t="s">
        <v>191</v>
      </c>
      <c r="D50" s="224" t="s">
        <v>151</v>
      </c>
      <c r="E50" s="225">
        <v>8</v>
      </c>
      <c r="F50" s="226"/>
      <c r="G50" s="227">
        <f t="shared" si="7"/>
        <v>0</v>
      </c>
      <c r="H50" s="226"/>
      <c r="I50" s="227">
        <f t="shared" si="8"/>
        <v>0</v>
      </c>
      <c r="J50" s="226"/>
      <c r="K50" s="227">
        <f t="shared" si="9"/>
        <v>0</v>
      </c>
      <c r="L50" s="227">
        <v>21</v>
      </c>
      <c r="M50" s="227">
        <f t="shared" si="10"/>
        <v>0</v>
      </c>
      <c r="N50" s="228">
        <v>5.13E-3</v>
      </c>
      <c r="O50" s="228">
        <f t="shared" si="11"/>
        <v>4.104E-2</v>
      </c>
      <c r="P50" s="228">
        <v>0</v>
      </c>
      <c r="Q50" s="228">
        <f t="shared" si="12"/>
        <v>0</v>
      </c>
      <c r="R50" s="228"/>
      <c r="S50" s="228"/>
      <c r="T50" s="229">
        <v>0.47</v>
      </c>
      <c r="U50" s="228">
        <f t="shared" si="13"/>
        <v>3.76</v>
      </c>
      <c r="V50" s="230"/>
      <c r="W50" s="230"/>
      <c r="X50" s="230"/>
      <c r="Y50" s="230"/>
      <c r="Z50" s="230"/>
      <c r="AA50" s="230"/>
      <c r="AB50" s="230"/>
      <c r="AC50" s="230"/>
      <c r="AD50" s="230"/>
      <c r="AE50" s="230" t="s">
        <v>107</v>
      </c>
      <c r="AF50" s="230"/>
      <c r="AG50" s="230"/>
      <c r="AH50" s="230"/>
      <c r="AI50" s="230"/>
      <c r="AJ50" s="230"/>
      <c r="AK50" s="230"/>
      <c r="AL50" s="230"/>
      <c r="AM50" s="230"/>
      <c r="AN50" s="230"/>
      <c r="AO50" s="230"/>
      <c r="AP50" s="230"/>
      <c r="AQ50" s="230"/>
      <c r="AR50" s="230"/>
      <c r="AS50" s="230"/>
      <c r="AT50" s="230"/>
      <c r="AU50" s="230"/>
      <c r="AV50" s="230"/>
      <c r="AW50" s="230"/>
      <c r="AX50" s="230"/>
      <c r="AY50" s="230"/>
      <c r="AZ50" s="230"/>
      <c r="BA50" s="230"/>
      <c r="BB50" s="230"/>
      <c r="BC50" s="230"/>
      <c r="BD50" s="230"/>
      <c r="BE50" s="230"/>
      <c r="BF50" s="230"/>
      <c r="BG50" s="230"/>
      <c r="BH50" s="230"/>
    </row>
    <row r="51" spans="1:60" ht="22.5" outlineLevel="1" x14ac:dyDescent="0.2">
      <c r="A51" s="221">
        <v>41</v>
      </c>
      <c r="B51" s="222" t="s">
        <v>192</v>
      </c>
      <c r="C51" s="223" t="s">
        <v>193</v>
      </c>
      <c r="D51" s="224" t="s">
        <v>151</v>
      </c>
      <c r="E51" s="225">
        <v>1</v>
      </c>
      <c r="F51" s="226"/>
      <c r="G51" s="227">
        <f t="shared" si="7"/>
        <v>0</v>
      </c>
      <c r="H51" s="226"/>
      <c r="I51" s="227">
        <f t="shared" si="8"/>
        <v>0</v>
      </c>
      <c r="J51" s="226"/>
      <c r="K51" s="227">
        <f t="shared" si="9"/>
        <v>0</v>
      </c>
      <c r="L51" s="227">
        <v>21</v>
      </c>
      <c r="M51" s="227">
        <f t="shared" si="10"/>
        <v>0</v>
      </c>
      <c r="N51" s="228">
        <v>1.512E-2</v>
      </c>
      <c r="O51" s="228">
        <f t="shared" si="11"/>
        <v>1.512E-2</v>
      </c>
      <c r="P51" s="228">
        <v>0</v>
      </c>
      <c r="Q51" s="228">
        <f t="shared" si="12"/>
        <v>0</v>
      </c>
      <c r="R51" s="228"/>
      <c r="S51" s="228"/>
      <c r="T51" s="229">
        <v>0.55500000000000005</v>
      </c>
      <c r="U51" s="228">
        <f t="shared" si="13"/>
        <v>0.56000000000000005</v>
      </c>
      <c r="V51" s="230"/>
      <c r="W51" s="230"/>
      <c r="X51" s="230"/>
      <c r="Y51" s="230"/>
      <c r="Z51" s="230"/>
      <c r="AA51" s="230"/>
      <c r="AB51" s="230"/>
      <c r="AC51" s="230"/>
      <c r="AD51" s="230"/>
      <c r="AE51" s="230" t="s">
        <v>107</v>
      </c>
      <c r="AF51" s="230"/>
      <c r="AG51" s="230"/>
      <c r="AH51" s="230"/>
      <c r="AI51" s="230"/>
      <c r="AJ51" s="230"/>
      <c r="AK51" s="230"/>
      <c r="AL51" s="230"/>
      <c r="AM51" s="230"/>
      <c r="AN51" s="230"/>
      <c r="AO51" s="230"/>
      <c r="AP51" s="230"/>
      <c r="AQ51" s="230"/>
      <c r="AR51" s="230"/>
      <c r="AS51" s="230"/>
      <c r="AT51" s="230"/>
      <c r="AU51" s="230"/>
      <c r="AV51" s="230"/>
      <c r="AW51" s="230"/>
      <c r="AX51" s="230"/>
      <c r="AY51" s="230"/>
      <c r="AZ51" s="230"/>
      <c r="BA51" s="230"/>
      <c r="BB51" s="230"/>
      <c r="BC51" s="230"/>
      <c r="BD51" s="230"/>
      <c r="BE51" s="230"/>
      <c r="BF51" s="230"/>
      <c r="BG51" s="230"/>
      <c r="BH51" s="230"/>
    </row>
    <row r="52" spans="1:60" ht="22.5" outlineLevel="1" x14ac:dyDescent="0.2">
      <c r="A52" s="221">
        <v>42</v>
      </c>
      <c r="B52" s="222" t="s">
        <v>194</v>
      </c>
      <c r="C52" s="223" t="s">
        <v>195</v>
      </c>
      <c r="D52" s="224" t="s">
        <v>196</v>
      </c>
      <c r="E52" s="225">
        <v>56.7</v>
      </c>
      <c r="F52" s="226"/>
      <c r="G52" s="227">
        <f t="shared" si="7"/>
        <v>0</v>
      </c>
      <c r="H52" s="226"/>
      <c r="I52" s="227">
        <f t="shared" si="8"/>
        <v>0</v>
      </c>
      <c r="J52" s="226"/>
      <c r="K52" s="227">
        <f t="shared" si="9"/>
        <v>0</v>
      </c>
      <c r="L52" s="227">
        <v>21</v>
      </c>
      <c r="M52" s="227">
        <f t="shared" si="10"/>
        <v>0</v>
      </c>
      <c r="N52" s="228">
        <v>1.35765</v>
      </c>
      <c r="O52" s="228">
        <f t="shared" si="11"/>
        <v>76.978759999999994</v>
      </c>
      <c r="P52" s="228">
        <v>0</v>
      </c>
      <c r="Q52" s="228">
        <f t="shared" si="12"/>
        <v>0</v>
      </c>
      <c r="R52" s="228"/>
      <c r="S52" s="228"/>
      <c r="T52" s="229">
        <v>7.23935</v>
      </c>
      <c r="U52" s="228">
        <f t="shared" si="13"/>
        <v>410.47</v>
      </c>
      <c r="V52" s="230"/>
      <c r="W52" s="230"/>
      <c r="X52" s="230"/>
      <c r="Y52" s="230"/>
      <c r="Z52" s="230"/>
      <c r="AA52" s="230"/>
      <c r="AB52" s="230"/>
      <c r="AC52" s="230"/>
      <c r="AD52" s="230"/>
      <c r="AE52" s="230" t="s">
        <v>111</v>
      </c>
      <c r="AF52" s="230"/>
      <c r="AG52" s="230"/>
      <c r="AH52" s="230"/>
      <c r="AI52" s="230"/>
      <c r="AJ52" s="230"/>
      <c r="AK52" s="230"/>
      <c r="AL52" s="230"/>
      <c r="AM52" s="230"/>
      <c r="AN52" s="230"/>
      <c r="AO52" s="230"/>
      <c r="AP52" s="230"/>
      <c r="AQ52" s="230"/>
      <c r="AR52" s="230"/>
      <c r="AS52" s="230"/>
      <c r="AT52" s="230"/>
      <c r="AU52" s="230"/>
      <c r="AV52" s="230"/>
      <c r="AW52" s="230"/>
      <c r="AX52" s="230"/>
      <c r="AY52" s="230"/>
      <c r="AZ52" s="230"/>
      <c r="BA52" s="230"/>
      <c r="BB52" s="230"/>
      <c r="BC52" s="230"/>
      <c r="BD52" s="230"/>
      <c r="BE52" s="230"/>
      <c r="BF52" s="230"/>
      <c r="BG52" s="230"/>
      <c r="BH52" s="230"/>
    </row>
    <row r="53" spans="1:60" x14ac:dyDescent="0.2">
      <c r="A53" s="231" t="s">
        <v>102</v>
      </c>
      <c r="B53" s="232" t="s">
        <v>61</v>
      </c>
      <c r="C53" s="233" t="s">
        <v>62</v>
      </c>
      <c r="D53" s="234"/>
      <c r="E53" s="235"/>
      <c r="F53" s="236"/>
      <c r="G53" s="236">
        <f>SUMIF(AE54:AE56,"&lt;&gt;NOR",G54:G56)</f>
        <v>0</v>
      </c>
      <c r="H53" s="236"/>
      <c r="I53" s="236">
        <f>SUM(I54:I56)</f>
        <v>0</v>
      </c>
      <c r="J53" s="236"/>
      <c r="K53" s="236">
        <f>SUM(K54:K56)</f>
        <v>0</v>
      </c>
      <c r="L53" s="236"/>
      <c r="M53" s="236">
        <f>SUM(M54:M56)</f>
        <v>0</v>
      </c>
      <c r="N53" s="237"/>
      <c r="O53" s="237">
        <f>SUM(O54:O56)</f>
        <v>0</v>
      </c>
      <c r="P53" s="237"/>
      <c r="Q53" s="237">
        <f>SUM(Q54:Q56)</f>
        <v>0</v>
      </c>
      <c r="R53" s="237"/>
      <c r="S53" s="237"/>
      <c r="T53" s="238"/>
      <c r="U53" s="237">
        <f>SUM(U54:U56)</f>
        <v>84</v>
      </c>
      <c r="AE53" s="21" t="s">
        <v>103</v>
      </c>
    </row>
    <row r="54" spans="1:60" outlineLevel="1" x14ac:dyDescent="0.2">
      <c r="A54" s="221">
        <v>43</v>
      </c>
      <c r="B54" s="222" t="s">
        <v>197</v>
      </c>
      <c r="C54" s="223" t="s">
        <v>198</v>
      </c>
      <c r="D54" s="224" t="s">
        <v>131</v>
      </c>
      <c r="E54" s="225">
        <v>32</v>
      </c>
      <c r="F54" s="226"/>
      <c r="G54" s="227">
        <f>ROUND(E54*F54,2)</f>
        <v>0</v>
      </c>
      <c r="H54" s="226"/>
      <c r="I54" s="227">
        <f>ROUND(E54*H54,2)</f>
        <v>0</v>
      </c>
      <c r="J54" s="226"/>
      <c r="K54" s="227">
        <f>ROUND(E54*J54,2)</f>
        <v>0</v>
      </c>
      <c r="L54" s="227">
        <v>21</v>
      </c>
      <c r="M54" s="227">
        <f>G54*(1+L54/100)</f>
        <v>0</v>
      </c>
      <c r="N54" s="228">
        <v>0</v>
      </c>
      <c r="O54" s="228">
        <f>ROUND(E54*N54,5)</f>
        <v>0</v>
      </c>
      <c r="P54" s="228">
        <v>0</v>
      </c>
      <c r="Q54" s="228">
        <f>ROUND(E54*P54,5)</f>
        <v>0</v>
      </c>
      <c r="R54" s="228"/>
      <c r="S54" s="228"/>
      <c r="T54" s="229">
        <v>1</v>
      </c>
      <c r="U54" s="228">
        <f>ROUND(E54*T54,2)</f>
        <v>32</v>
      </c>
      <c r="V54" s="230"/>
      <c r="W54" s="230"/>
      <c r="X54" s="230"/>
      <c r="Y54" s="230"/>
      <c r="Z54" s="230"/>
      <c r="AA54" s="230"/>
      <c r="AB54" s="230"/>
      <c r="AC54" s="230"/>
      <c r="AD54" s="230"/>
      <c r="AE54" s="230" t="s">
        <v>107</v>
      </c>
      <c r="AF54" s="230"/>
      <c r="AG54" s="230"/>
      <c r="AH54" s="230"/>
      <c r="AI54" s="230"/>
      <c r="AJ54" s="230"/>
      <c r="AK54" s="230"/>
      <c r="AL54" s="230"/>
      <c r="AM54" s="230"/>
      <c r="AN54" s="230"/>
      <c r="AO54" s="230"/>
      <c r="AP54" s="230"/>
      <c r="AQ54" s="230"/>
      <c r="AR54" s="230"/>
      <c r="AS54" s="230"/>
      <c r="AT54" s="230"/>
      <c r="AU54" s="230"/>
      <c r="AV54" s="230"/>
      <c r="AW54" s="230"/>
      <c r="AX54" s="230"/>
      <c r="AY54" s="230"/>
      <c r="AZ54" s="230"/>
      <c r="BA54" s="230"/>
      <c r="BB54" s="230"/>
      <c r="BC54" s="230"/>
      <c r="BD54" s="230"/>
      <c r="BE54" s="230"/>
      <c r="BF54" s="230"/>
      <c r="BG54" s="230"/>
      <c r="BH54" s="230"/>
    </row>
    <row r="55" spans="1:60" outlineLevel="1" x14ac:dyDescent="0.2">
      <c r="A55" s="221">
        <v>44</v>
      </c>
      <c r="B55" s="222" t="s">
        <v>199</v>
      </c>
      <c r="C55" s="223" t="s">
        <v>200</v>
      </c>
      <c r="D55" s="224" t="s">
        <v>131</v>
      </c>
      <c r="E55" s="225">
        <v>32</v>
      </c>
      <c r="F55" s="226"/>
      <c r="G55" s="227">
        <f>ROUND(E55*F55,2)</f>
        <v>0</v>
      </c>
      <c r="H55" s="226"/>
      <c r="I55" s="227">
        <f>ROUND(E55*H55,2)</f>
        <v>0</v>
      </c>
      <c r="J55" s="226"/>
      <c r="K55" s="227">
        <f>ROUND(E55*J55,2)</f>
        <v>0</v>
      </c>
      <c r="L55" s="227">
        <v>21</v>
      </c>
      <c r="M55" s="227">
        <f>G55*(1+L55/100)</f>
        <v>0</v>
      </c>
      <c r="N55" s="228">
        <v>0</v>
      </c>
      <c r="O55" s="228">
        <f>ROUND(E55*N55,5)</f>
        <v>0</v>
      </c>
      <c r="P55" s="228">
        <v>0</v>
      </c>
      <c r="Q55" s="228">
        <f>ROUND(E55*P55,5)</f>
        <v>0</v>
      </c>
      <c r="R55" s="228"/>
      <c r="S55" s="228"/>
      <c r="T55" s="229">
        <v>1</v>
      </c>
      <c r="U55" s="228">
        <f>ROUND(E55*T55,2)</f>
        <v>32</v>
      </c>
      <c r="V55" s="230"/>
      <c r="W55" s="230"/>
      <c r="X55" s="230"/>
      <c r="Y55" s="230"/>
      <c r="Z55" s="230"/>
      <c r="AA55" s="230"/>
      <c r="AB55" s="230"/>
      <c r="AC55" s="230"/>
      <c r="AD55" s="230"/>
      <c r="AE55" s="230" t="s">
        <v>107</v>
      </c>
      <c r="AF55" s="230"/>
      <c r="AG55" s="230"/>
      <c r="AH55" s="230"/>
      <c r="AI55" s="230"/>
      <c r="AJ55" s="230"/>
      <c r="AK55" s="230"/>
      <c r="AL55" s="230"/>
      <c r="AM55" s="230"/>
      <c r="AN55" s="230"/>
      <c r="AO55" s="230"/>
      <c r="AP55" s="230"/>
      <c r="AQ55" s="230"/>
      <c r="AR55" s="230"/>
      <c r="AS55" s="230"/>
      <c r="AT55" s="230"/>
      <c r="AU55" s="230"/>
      <c r="AV55" s="230"/>
      <c r="AW55" s="230"/>
      <c r="AX55" s="230"/>
      <c r="AY55" s="230"/>
      <c r="AZ55" s="230"/>
      <c r="BA55" s="230"/>
      <c r="BB55" s="230"/>
      <c r="BC55" s="230"/>
      <c r="BD55" s="230"/>
      <c r="BE55" s="230"/>
      <c r="BF55" s="230"/>
      <c r="BG55" s="230"/>
      <c r="BH55" s="230"/>
    </row>
    <row r="56" spans="1:60" outlineLevel="1" x14ac:dyDescent="0.2">
      <c r="A56" s="221">
        <v>45</v>
      </c>
      <c r="B56" s="222" t="s">
        <v>201</v>
      </c>
      <c r="C56" s="223" t="s">
        <v>202</v>
      </c>
      <c r="D56" s="224" t="s">
        <v>131</v>
      </c>
      <c r="E56" s="225">
        <v>20</v>
      </c>
      <c r="F56" s="226"/>
      <c r="G56" s="227">
        <f>ROUND(E56*F56,2)</f>
        <v>0</v>
      </c>
      <c r="H56" s="226"/>
      <c r="I56" s="227">
        <f>ROUND(E56*H56,2)</f>
        <v>0</v>
      </c>
      <c r="J56" s="226"/>
      <c r="K56" s="227">
        <f>ROUND(E56*J56,2)</f>
        <v>0</v>
      </c>
      <c r="L56" s="227">
        <v>21</v>
      </c>
      <c r="M56" s="227">
        <f>G56*(1+L56/100)</f>
        <v>0</v>
      </c>
      <c r="N56" s="228">
        <v>0</v>
      </c>
      <c r="O56" s="228">
        <f>ROUND(E56*N56,5)</f>
        <v>0</v>
      </c>
      <c r="P56" s="228">
        <v>0</v>
      </c>
      <c r="Q56" s="228">
        <f>ROUND(E56*P56,5)</f>
        <v>0</v>
      </c>
      <c r="R56" s="228"/>
      <c r="S56" s="228"/>
      <c r="T56" s="229">
        <v>1</v>
      </c>
      <c r="U56" s="228">
        <f>ROUND(E56*T56,2)</f>
        <v>20</v>
      </c>
      <c r="V56" s="230"/>
      <c r="W56" s="230"/>
      <c r="X56" s="230"/>
      <c r="Y56" s="230"/>
      <c r="Z56" s="230"/>
      <c r="AA56" s="230"/>
      <c r="AB56" s="230"/>
      <c r="AC56" s="230"/>
      <c r="AD56" s="230"/>
      <c r="AE56" s="230" t="s">
        <v>107</v>
      </c>
      <c r="AF56" s="230"/>
      <c r="AG56" s="230"/>
      <c r="AH56" s="230"/>
      <c r="AI56" s="230"/>
      <c r="AJ56" s="230"/>
      <c r="AK56" s="230"/>
      <c r="AL56" s="230"/>
      <c r="AM56" s="230"/>
      <c r="AN56" s="230"/>
      <c r="AO56" s="230"/>
      <c r="AP56" s="230"/>
      <c r="AQ56" s="230"/>
      <c r="AR56" s="230"/>
      <c r="AS56" s="230"/>
      <c r="AT56" s="230"/>
      <c r="AU56" s="230"/>
      <c r="AV56" s="230"/>
      <c r="AW56" s="230"/>
      <c r="AX56" s="230"/>
      <c r="AY56" s="230"/>
      <c r="AZ56" s="230"/>
      <c r="BA56" s="230"/>
      <c r="BB56" s="230"/>
      <c r="BC56" s="230"/>
      <c r="BD56" s="230"/>
      <c r="BE56" s="230"/>
      <c r="BF56" s="230"/>
      <c r="BG56" s="230"/>
      <c r="BH56" s="230"/>
    </row>
    <row r="57" spans="1:60" x14ac:dyDescent="0.2">
      <c r="A57" s="231" t="s">
        <v>102</v>
      </c>
      <c r="B57" s="232" t="s">
        <v>63</v>
      </c>
      <c r="C57" s="233" t="s">
        <v>64</v>
      </c>
      <c r="D57" s="234"/>
      <c r="E57" s="235"/>
      <c r="F57" s="236"/>
      <c r="G57" s="236">
        <f>SUMIF(AE58:AE58,"&lt;&gt;NOR",G58:G58)</f>
        <v>0</v>
      </c>
      <c r="H57" s="236"/>
      <c r="I57" s="236">
        <f>SUM(I58:I58)</f>
        <v>0</v>
      </c>
      <c r="J57" s="236"/>
      <c r="K57" s="236">
        <f>SUM(K58:K58)</f>
        <v>0</v>
      </c>
      <c r="L57" s="236"/>
      <c r="M57" s="236">
        <f>SUM(M58:M58)</f>
        <v>0</v>
      </c>
      <c r="N57" s="237"/>
      <c r="O57" s="237">
        <f>SUM(O58:O58)</f>
        <v>0</v>
      </c>
      <c r="P57" s="237"/>
      <c r="Q57" s="237">
        <f>SUM(Q58:Q58)</f>
        <v>0.88</v>
      </c>
      <c r="R57" s="237"/>
      <c r="S57" s="237"/>
      <c r="T57" s="238"/>
      <c r="U57" s="237">
        <f>SUM(U58:U58)</f>
        <v>4.6900000000000004</v>
      </c>
      <c r="AE57" s="21" t="s">
        <v>103</v>
      </c>
    </row>
    <row r="58" spans="1:60" ht="22.5" outlineLevel="1" x14ac:dyDescent="0.2">
      <c r="A58" s="221">
        <v>46</v>
      </c>
      <c r="B58" s="222" t="s">
        <v>203</v>
      </c>
      <c r="C58" s="223" t="s">
        <v>204</v>
      </c>
      <c r="D58" s="224" t="s">
        <v>106</v>
      </c>
      <c r="E58" s="225">
        <v>0.4</v>
      </c>
      <c r="F58" s="226"/>
      <c r="G58" s="227">
        <f>ROUND(E58*F58,2)</f>
        <v>0</v>
      </c>
      <c r="H58" s="226"/>
      <c r="I58" s="227">
        <f>ROUND(E58*H58,2)</f>
        <v>0</v>
      </c>
      <c r="J58" s="226"/>
      <c r="K58" s="227">
        <f>ROUND(E58*J58,2)</f>
        <v>0</v>
      </c>
      <c r="L58" s="227">
        <v>21</v>
      </c>
      <c r="M58" s="227">
        <f>G58*(1+L58/100)</f>
        <v>0</v>
      </c>
      <c r="N58" s="228">
        <v>0</v>
      </c>
      <c r="O58" s="228">
        <f>ROUND(E58*N58,5)</f>
        <v>0</v>
      </c>
      <c r="P58" s="228">
        <v>2.2000000000000002</v>
      </c>
      <c r="Q58" s="228">
        <f>ROUND(E58*P58,5)</f>
        <v>0.88</v>
      </c>
      <c r="R58" s="228"/>
      <c r="S58" s="228"/>
      <c r="T58" s="229">
        <v>11.731</v>
      </c>
      <c r="U58" s="228">
        <f>ROUND(E58*T58,2)</f>
        <v>4.6900000000000004</v>
      </c>
      <c r="V58" s="230"/>
      <c r="W58" s="230"/>
      <c r="X58" s="230"/>
      <c r="Y58" s="230"/>
      <c r="Z58" s="230"/>
      <c r="AA58" s="230"/>
      <c r="AB58" s="230"/>
      <c r="AC58" s="230"/>
      <c r="AD58" s="230"/>
      <c r="AE58" s="230" t="s">
        <v>107</v>
      </c>
      <c r="AF58" s="230"/>
      <c r="AG58" s="230"/>
      <c r="AH58" s="230"/>
      <c r="AI58" s="230"/>
      <c r="AJ58" s="230"/>
      <c r="AK58" s="230"/>
      <c r="AL58" s="230"/>
      <c r="AM58" s="230"/>
      <c r="AN58" s="230"/>
      <c r="AO58" s="230"/>
      <c r="AP58" s="230"/>
      <c r="AQ58" s="230"/>
      <c r="AR58" s="230"/>
      <c r="AS58" s="230"/>
      <c r="AT58" s="230"/>
      <c r="AU58" s="230"/>
      <c r="AV58" s="230"/>
      <c r="AW58" s="230"/>
      <c r="AX58" s="230"/>
      <c r="AY58" s="230"/>
      <c r="AZ58" s="230"/>
      <c r="BA58" s="230"/>
      <c r="BB58" s="230"/>
      <c r="BC58" s="230"/>
      <c r="BD58" s="230"/>
      <c r="BE58" s="230"/>
      <c r="BF58" s="230"/>
      <c r="BG58" s="230"/>
      <c r="BH58" s="230"/>
    </row>
    <row r="59" spans="1:60" x14ac:dyDescent="0.2">
      <c r="A59" s="231" t="s">
        <v>102</v>
      </c>
      <c r="B59" s="232" t="s">
        <v>65</v>
      </c>
      <c r="C59" s="233" t="s">
        <v>66</v>
      </c>
      <c r="D59" s="234"/>
      <c r="E59" s="235"/>
      <c r="F59" s="236"/>
      <c r="G59" s="236">
        <f>SUMIF(AE60:AE63,"&lt;&gt;NOR",G60:G63)</f>
        <v>0</v>
      </c>
      <c r="H59" s="236"/>
      <c r="I59" s="236">
        <f>SUM(I60:I63)</f>
        <v>0</v>
      </c>
      <c r="J59" s="236"/>
      <c r="K59" s="236">
        <f>SUM(K60:K63)</f>
        <v>0</v>
      </c>
      <c r="L59" s="236"/>
      <c r="M59" s="236">
        <f>SUM(M60:M63)</f>
        <v>0</v>
      </c>
      <c r="N59" s="237"/>
      <c r="O59" s="237">
        <f>SUM(O60:O63)</f>
        <v>0</v>
      </c>
      <c r="P59" s="237"/>
      <c r="Q59" s="237">
        <f>SUM(Q60:Q63)</f>
        <v>7.9000000000000001E-4</v>
      </c>
      <c r="R59" s="237"/>
      <c r="S59" s="237"/>
      <c r="T59" s="238"/>
      <c r="U59" s="237">
        <f>SUM(U60:U63)</f>
        <v>3.23</v>
      </c>
      <c r="AE59" s="21" t="s">
        <v>103</v>
      </c>
    </row>
    <row r="60" spans="1:60" outlineLevel="1" x14ac:dyDescent="0.2">
      <c r="A60" s="221">
        <v>47</v>
      </c>
      <c r="B60" s="222" t="s">
        <v>205</v>
      </c>
      <c r="C60" s="223" t="s">
        <v>206</v>
      </c>
      <c r="D60" s="224" t="s">
        <v>110</v>
      </c>
      <c r="E60" s="225">
        <v>0.3</v>
      </c>
      <c r="F60" s="226"/>
      <c r="G60" s="227">
        <f>ROUND(E60*F60,2)</f>
        <v>0</v>
      </c>
      <c r="H60" s="226"/>
      <c r="I60" s="227">
        <f>ROUND(E60*H60,2)</f>
        <v>0</v>
      </c>
      <c r="J60" s="226"/>
      <c r="K60" s="227">
        <f>ROUND(E60*J60,2)</f>
        <v>0</v>
      </c>
      <c r="L60" s="227">
        <v>21</v>
      </c>
      <c r="M60" s="227">
        <f>G60*(1+L60/100)</f>
        <v>0</v>
      </c>
      <c r="N60" s="228">
        <v>0</v>
      </c>
      <c r="O60" s="228">
        <f>ROUND(E60*N60,5)</f>
        <v>0</v>
      </c>
      <c r="P60" s="228">
        <v>2.63E-3</v>
      </c>
      <c r="Q60" s="228">
        <f>ROUND(E60*P60,5)</f>
        <v>7.9000000000000001E-4</v>
      </c>
      <c r="R60" s="228"/>
      <c r="S60" s="228"/>
      <c r="T60" s="229">
        <v>7.3</v>
      </c>
      <c r="U60" s="228">
        <f>ROUND(E60*T60,2)</f>
        <v>2.19</v>
      </c>
      <c r="V60" s="230"/>
      <c r="W60" s="230"/>
      <c r="X60" s="230"/>
      <c r="Y60" s="230"/>
      <c r="Z60" s="230"/>
      <c r="AA60" s="230"/>
      <c r="AB60" s="230"/>
      <c r="AC60" s="230"/>
      <c r="AD60" s="230"/>
      <c r="AE60" s="230" t="s">
        <v>107</v>
      </c>
      <c r="AF60" s="230"/>
      <c r="AG60" s="230"/>
      <c r="AH60" s="230"/>
      <c r="AI60" s="230"/>
      <c r="AJ60" s="230"/>
      <c r="AK60" s="230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V60" s="230"/>
      <c r="AW60" s="230"/>
      <c r="AX60" s="230"/>
      <c r="AY60" s="230"/>
      <c r="AZ60" s="230"/>
      <c r="BA60" s="230"/>
      <c r="BB60" s="230"/>
      <c r="BC60" s="230"/>
      <c r="BD60" s="230"/>
      <c r="BE60" s="230"/>
      <c r="BF60" s="230"/>
      <c r="BG60" s="230"/>
      <c r="BH60" s="230"/>
    </row>
    <row r="61" spans="1:60" outlineLevel="1" x14ac:dyDescent="0.2">
      <c r="A61" s="221">
        <v>48</v>
      </c>
      <c r="B61" s="222" t="s">
        <v>207</v>
      </c>
      <c r="C61" s="223" t="s">
        <v>208</v>
      </c>
      <c r="D61" s="224" t="s">
        <v>110</v>
      </c>
      <c r="E61" s="225">
        <v>0.3</v>
      </c>
      <c r="F61" s="226"/>
      <c r="G61" s="227">
        <f>ROUND(E61*F61,2)</f>
        <v>0</v>
      </c>
      <c r="H61" s="226"/>
      <c r="I61" s="227">
        <f>ROUND(E61*H61,2)</f>
        <v>0</v>
      </c>
      <c r="J61" s="226"/>
      <c r="K61" s="227">
        <f>ROUND(E61*J61,2)</f>
        <v>0</v>
      </c>
      <c r="L61" s="227">
        <v>21</v>
      </c>
      <c r="M61" s="227">
        <f>G61*(1+L61/100)</f>
        <v>0</v>
      </c>
      <c r="N61" s="228">
        <v>0</v>
      </c>
      <c r="O61" s="228">
        <f>ROUND(E61*N61,5)</f>
        <v>0</v>
      </c>
      <c r="P61" s="228">
        <v>0</v>
      </c>
      <c r="Q61" s="228">
        <f>ROUND(E61*P61,5)</f>
        <v>0</v>
      </c>
      <c r="R61" s="228"/>
      <c r="S61" s="228"/>
      <c r="T61" s="229">
        <v>1.5</v>
      </c>
      <c r="U61" s="228">
        <f>ROUND(E61*T61,2)</f>
        <v>0.45</v>
      </c>
      <c r="V61" s="230"/>
      <c r="W61" s="230"/>
      <c r="X61" s="230"/>
      <c r="Y61" s="230"/>
      <c r="Z61" s="230"/>
      <c r="AA61" s="230"/>
      <c r="AB61" s="230"/>
      <c r="AC61" s="230"/>
      <c r="AD61" s="230"/>
      <c r="AE61" s="230" t="s">
        <v>107</v>
      </c>
      <c r="AF61" s="230"/>
      <c r="AG61" s="230"/>
      <c r="AH61" s="230"/>
      <c r="AI61" s="230"/>
      <c r="AJ61" s="230"/>
      <c r="AK61" s="230"/>
      <c r="AL61" s="230"/>
      <c r="AM61" s="230"/>
      <c r="AN61" s="230"/>
      <c r="AO61" s="230"/>
      <c r="AP61" s="230"/>
      <c r="AQ61" s="230"/>
      <c r="AR61" s="230"/>
      <c r="AS61" s="230"/>
      <c r="AT61" s="230"/>
      <c r="AU61" s="230"/>
      <c r="AV61" s="230"/>
      <c r="AW61" s="230"/>
      <c r="AX61" s="230"/>
      <c r="AY61" s="230"/>
      <c r="AZ61" s="230"/>
      <c r="BA61" s="230"/>
      <c r="BB61" s="230"/>
      <c r="BC61" s="230"/>
      <c r="BD61" s="230"/>
      <c r="BE61" s="230"/>
      <c r="BF61" s="230"/>
      <c r="BG61" s="230"/>
      <c r="BH61" s="230"/>
    </row>
    <row r="62" spans="1:60" outlineLevel="1" x14ac:dyDescent="0.2">
      <c r="A62" s="221">
        <v>49</v>
      </c>
      <c r="B62" s="222" t="s">
        <v>209</v>
      </c>
      <c r="C62" s="223" t="s">
        <v>210</v>
      </c>
      <c r="D62" s="224" t="s">
        <v>146</v>
      </c>
      <c r="E62" s="225">
        <v>0.9</v>
      </c>
      <c r="F62" s="226"/>
      <c r="G62" s="227">
        <f>ROUND(E62*F62,2)</f>
        <v>0</v>
      </c>
      <c r="H62" s="226"/>
      <c r="I62" s="227">
        <f>ROUND(E62*H62,2)</f>
        <v>0</v>
      </c>
      <c r="J62" s="226"/>
      <c r="K62" s="227">
        <f>ROUND(E62*J62,2)</f>
        <v>0</v>
      </c>
      <c r="L62" s="227">
        <v>21</v>
      </c>
      <c r="M62" s="227">
        <f>G62*(1+L62/100)</f>
        <v>0</v>
      </c>
      <c r="N62" s="228">
        <v>0</v>
      </c>
      <c r="O62" s="228">
        <f>ROUND(E62*N62,5)</f>
        <v>0</v>
      </c>
      <c r="P62" s="228">
        <v>0</v>
      </c>
      <c r="Q62" s="228">
        <f>ROUND(E62*P62,5)</f>
        <v>0</v>
      </c>
      <c r="R62" s="228"/>
      <c r="S62" s="228"/>
      <c r="T62" s="229">
        <v>0.65300000000000002</v>
      </c>
      <c r="U62" s="228">
        <f>ROUND(E62*T62,2)</f>
        <v>0.59</v>
      </c>
      <c r="V62" s="230"/>
      <c r="W62" s="230"/>
      <c r="X62" s="230"/>
      <c r="Y62" s="230"/>
      <c r="Z62" s="230"/>
      <c r="AA62" s="230"/>
      <c r="AB62" s="230"/>
      <c r="AC62" s="230"/>
      <c r="AD62" s="230"/>
      <c r="AE62" s="230" t="s">
        <v>107</v>
      </c>
      <c r="AF62" s="230"/>
      <c r="AG62" s="230"/>
      <c r="AH62" s="230"/>
      <c r="AI62" s="230"/>
      <c r="AJ62" s="230"/>
      <c r="AK62" s="230"/>
      <c r="AL62" s="230"/>
      <c r="AM62" s="230"/>
      <c r="AN62" s="230"/>
      <c r="AO62" s="230"/>
      <c r="AP62" s="230"/>
      <c r="AQ62" s="230"/>
      <c r="AR62" s="230"/>
      <c r="AS62" s="230"/>
      <c r="AT62" s="230"/>
      <c r="AU62" s="230"/>
      <c r="AV62" s="230"/>
      <c r="AW62" s="230"/>
      <c r="AX62" s="230"/>
      <c r="AY62" s="230"/>
      <c r="AZ62" s="230"/>
      <c r="BA62" s="230"/>
      <c r="BB62" s="230"/>
      <c r="BC62" s="230"/>
      <c r="BD62" s="230"/>
      <c r="BE62" s="230"/>
      <c r="BF62" s="230"/>
      <c r="BG62" s="230"/>
      <c r="BH62" s="230"/>
    </row>
    <row r="63" spans="1:60" outlineLevel="1" x14ac:dyDescent="0.2">
      <c r="A63" s="221">
        <v>50</v>
      </c>
      <c r="B63" s="222" t="s">
        <v>211</v>
      </c>
      <c r="C63" s="223" t="s">
        <v>212</v>
      </c>
      <c r="D63" s="224" t="s">
        <v>146</v>
      </c>
      <c r="E63" s="225">
        <v>0.9</v>
      </c>
      <c r="F63" s="226"/>
      <c r="G63" s="227">
        <f>ROUND(E63*F63,2)</f>
        <v>0</v>
      </c>
      <c r="H63" s="226"/>
      <c r="I63" s="227">
        <f>ROUND(E63*H63,2)</f>
        <v>0</v>
      </c>
      <c r="J63" s="226"/>
      <c r="K63" s="227">
        <f>ROUND(E63*J63,2)</f>
        <v>0</v>
      </c>
      <c r="L63" s="227">
        <v>21</v>
      </c>
      <c r="M63" s="227">
        <f>G63*(1+L63/100)</f>
        <v>0</v>
      </c>
      <c r="N63" s="228">
        <v>0</v>
      </c>
      <c r="O63" s="228">
        <f>ROUND(E63*N63,5)</f>
        <v>0</v>
      </c>
      <c r="P63" s="228">
        <v>0</v>
      </c>
      <c r="Q63" s="228">
        <f>ROUND(E63*P63,5)</f>
        <v>0</v>
      </c>
      <c r="R63" s="228"/>
      <c r="S63" s="228"/>
      <c r="T63" s="229">
        <v>0</v>
      </c>
      <c r="U63" s="228">
        <f>ROUND(E63*T63,2)</f>
        <v>0</v>
      </c>
      <c r="V63" s="230"/>
      <c r="W63" s="230"/>
      <c r="X63" s="230"/>
      <c r="Y63" s="230"/>
      <c r="Z63" s="230"/>
      <c r="AA63" s="230"/>
      <c r="AB63" s="230"/>
      <c r="AC63" s="230"/>
      <c r="AD63" s="230"/>
      <c r="AE63" s="230" t="s">
        <v>107</v>
      </c>
      <c r="AF63" s="230"/>
      <c r="AG63" s="230"/>
      <c r="AH63" s="230"/>
      <c r="AI63" s="230"/>
      <c r="AJ63" s="230"/>
      <c r="AK63" s="230"/>
      <c r="AL63" s="230"/>
      <c r="AM63" s="230"/>
      <c r="AN63" s="230"/>
      <c r="AO63" s="230"/>
      <c r="AP63" s="230"/>
      <c r="AQ63" s="230"/>
      <c r="AR63" s="230"/>
      <c r="AS63" s="230"/>
      <c r="AT63" s="230"/>
      <c r="AU63" s="230"/>
      <c r="AV63" s="230"/>
      <c r="AW63" s="230"/>
      <c r="AX63" s="230"/>
      <c r="AY63" s="230"/>
      <c r="AZ63" s="230"/>
      <c r="BA63" s="230"/>
      <c r="BB63" s="230"/>
      <c r="BC63" s="230"/>
      <c r="BD63" s="230"/>
      <c r="BE63" s="230"/>
      <c r="BF63" s="230"/>
      <c r="BG63" s="230"/>
      <c r="BH63" s="230"/>
    </row>
    <row r="64" spans="1:60" x14ac:dyDescent="0.2">
      <c r="A64" s="231" t="s">
        <v>102</v>
      </c>
      <c r="B64" s="232" t="s">
        <v>67</v>
      </c>
      <c r="C64" s="233" t="s">
        <v>68</v>
      </c>
      <c r="D64" s="234"/>
      <c r="E64" s="235"/>
      <c r="F64" s="236"/>
      <c r="G64" s="236">
        <f>SUMIF(AE65:AE66,"&lt;&gt;NOR",G65:G66)</f>
        <v>0</v>
      </c>
      <c r="H64" s="236"/>
      <c r="I64" s="236">
        <f>SUM(I65:I66)</f>
        <v>0</v>
      </c>
      <c r="J64" s="236"/>
      <c r="K64" s="236">
        <f>SUM(K65:K66)</f>
        <v>0</v>
      </c>
      <c r="L64" s="236"/>
      <c r="M64" s="236">
        <f>SUM(M65:M66)</f>
        <v>0</v>
      </c>
      <c r="N64" s="237"/>
      <c r="O64" s="237">
        <f>SUM(O65:O66)</f>
        <v>0</v>
      </c>
      <c r="P64" s="237"/>
      <c r="Q64" s="237">
        <f>SUM(Q65:Q66)</f>
        <v>0</v>
      </c>
      <c r="R64" s="237"/>
      <c r="S64" s="237"/>
      <c r="T64" s="238"/>
      <c r="U64" s="237">
        <f>SUM(U65:U66)</f>
        <v>157.47</v>
      </c>
      <c r="AE64" s="21" t="s">
        <v>103</v>
      </c>
    </row>
    <row r="65" spans="1:60" ht="22.5" outlineLevel="1" x14ac:dyDescent="0.2">
      <c r="A65" s="221">
        <v>51</v>
      </c>
      <c r="B65" s="222" t="s">
        <v>213</v>
      </c>
      <c r="C65" s="223" t="s">
        <v>214</v>
      </c>
      <c r="D65" s="224" t="s">
        <v>146</v>
      </c>
      <c r="E65" s="225">
        <v>113.37</v>
      </c>
      <c r="F65" s="226"/>
      <c r="G65" s="227">
        <f>ROUND(E65*F65,2)</f>
        <v>0</v>
      </c>
      <c r="H65" s="226"/>
      <c r="I65" s="227">
        <f>ROUND(E65*H65,2)</f>
        <v>0</v>
      </c>
      <c r="J65" s="226"/>
      <c r="K65" s="227">
        <f>ROUND(E65*J65,2)</f>
        <v>0</v>
      </c>
      <c r="L65" s="227">
        <v>21</v>
      </c>
      <c r="M65" s="227">
        <f>G65*(1+L65/100)</f>
        <v>0</v>
      </c>
      <c r="N65" s="228">
        <v>0</v>
      </c>
      <c r="O65" s="228">
        <f>ROUND(E65*N65,5)</f>
        <v>0</v>
      </c>
      <c r="P65" s="228">
        <v>0</v>
      </c>
      <c r="Q65" s="228">
        <f>ROUND(E65*P65,5)</f>
        <v>0</v>
      </c>
      <c r="R65" s="228"/>
      <c r="S65" s="228"/>
      <c r="T65" s="229">
        <v>0.18</v>
      </c>
      <c r="U65" s="228">
        <f>ROUND(E65*T65,2)</f>
        <v>20.41</v>
      </c>
      <c r="V65" s="230"/>
      <c r="W65" s="230"/>
      <c r="X65" s="230"/>
      <c r="Y65" s="230"/>
      <c r="Z65" s="230"/>
      <c r="AA65" s="230"/>
      <c r="AB65" s="230"/>
      <c r="AC65" s="230"/>
      <c r="AD65" s="230"/>
      <c r="AE65" s="230" t="s">
        <v>107</v>
      </c>
      <c r="AF65" s="230"/>
      <c r="AG65" s="230"/>
      <c r="AH65" s="230"/>
      <c r="AI65" s="230"/>
      <c r="AJ65" s="230"/>
      <c r="AK65" s="230"/>
      <c r="AL65" s="230"/>
      <c r="AM65" s="230"/>
      <c r="AN65" s="230"/>
      <c r="AO65" s="230"/>
      <c r="AP65" s="230"/>
      <c r="AQ65" s="230"/>
      <c r="AR65" s="230"/>
      <c r="AS65" s="230"/>
      <c r="AT65" s="230"/>
      <c r="AU65" s="230"/>
      <c r="AV65" s="230"/>
      <c r="AW65" s="230"/>
      <c r="AX65" s="230"/>
      <c r="AY65" s="230"/>
      <c r="AZ65" s="230"/>
      <c r="BA65" s="230"/>
      <c r="BB65" s="230"/>
      <c r="BC65" s="230"/>
      <c r="BD65" s="230"/>
      <c r="BE65" s="230"/>
      <c r="BF65" s="230"/>
      <c r="BG65" s="230"/>
      <c r="BH65" s="230"/>
    </row>
    <row r="66" spans="1:60" ht="22.5" outlineLevel="1" x14ac:dyDescent="0.2">
      <c r="A66" s="221">
        <v>52</v>
      </c>
      <c r="B66" s="222" t="s">
        <v>215</v>
      </c>
      <c r="C66" s="223" t="s">
        <v>216</v>
      </c>
      <c r="D66" s="224" t="s">
        <v>146</v>
      </c>
      <c r="E66" s="225">
        <v>113.27</v>
      </c>
      <c r="F66" s="226"/>
      <c r="G66" s="227">
        <f>ROUND(E66*F66,2)</f>
        <v>0</v>
      </c>
      <c r="H66" s="226"/>
      <c r="I66" s="227">
        <f>ROUND(E66*H66,2)</f>
        <v>0</v>
      </c>
      <c r="J66" s="226"/>
      <c r="K66" s="227">
        <f>ROUND(E66*J66,2)</f>
        <v>0</v>
      </c>
      <c r="L66" s="227">
        <v>21</v>
      </c>
      <c r="M66" s="227">
        <f>G66*(1+L66/100)</f>
        <v>0</v>
      </c>
      <c r="N66" s="228">
        <v>0</v>
      </c>
      <c r="O66" s="228">
        <f>ROUND(E66*N66,5)</f>
        <v>0</v>
      </c>
      <c r="P66" s="228">
        <v>0</v>
      </c>
      <c r="Q66" s="228">
        <f>ROUND(E66*P66,5)</f>
        <v>0</v>
      </c>
      <c r="R66" s="228"/>
      <c r="S66" s="228"/>
      <c r="T66" s="229">
        <v>1.21</v>
      </c>
      <c r="U66" s="228">
        <f>ROUND(E66*T66,2)</f>
        <v>137.06</v>
      </c>
      <c r="V66" s="230"/>
      <c r="W66" s="230"/>
      <c r="X66" s="230"/>
      <c r="Y66" s="230"/>
      <c r="Z66" s="230"/>
      <c r="AA66" s="230"/>
      <c r="AB66" s="230"/>
      <c r="AC66" s="230"/>
      <c r="AD66" s="230"/>
      <c r="AE66" s="230" t="s">
        <v>107</v>
      </c>
      <c r="AF66" s="230"/>
      <c r="AG66" s="230"/>
      <c r="AH66" s="230"/>
      <c r="AI66" s="230"/>
      <c r="AJ66" s="230"/>
      <c r="AK66" s="230"/>
      <c r="AL66" s="230"/>
      <c r="AM66" s="230"/>
      <c r="AN66" s="230"/>
      <c r="AO66" s="230"/>
      <c r="AP66" s="230"/>
      <c r="AQ66" s="230"/>
      <c r="AR66" s="230"/>
      <c r="AS66" s="230"/>
      <c r="AT66" s="230"/>
      <c r="AU66" s="230"/>
      <c r="AV66" s="230"/>
      <c r="AW66" s="230"/>
      <c r="AX66" s="230"/>
      <c r="AY66" s="230"/>
      <c r="AZ66" s="230"/>
      <c r="BA66" s="230"/>
      <c r="BB66" s="230"/>
      <c r="BC66" s="230"/>
      <c r="BD66" s="230"/>
      <c r="BE66" s="230"/>
      <c r="BF66" s="230"/>
      <c r="BG66" s="230"/>
      <c r="BH66" s="230"/>
    </row>
    <row r="67" spans="1:60" x14ac:dyDescent="0.2">
      <c r="A67" s="231" t="s">
        <v>102</v>
      </c>
      <c r="B67" s="232" t="s">
        <v>69</v>
      </c>
      <c r="C67" s="233" t="s">
        <v>70</v>
      </c>
      <c r="D67" s="234"/>
      <c r="E67" s="235"/>
      <c r="F67" s="236"/>
      <c r="G67" s="236">
        <f>SUMIF(AE68:AE70,"&lt;&gt;NOR",G68:G70)</f>
        <v>0</v>
      </c>
      <c r="H67" s="236"/>
      <c r="I67" s="236">
        <f>SUM(I68:I70)</f>
        <v>0</v>
      </c>
      <c r="J67" s="236"/>
      <c r="K67" s="236">
        <f>SUM(K68:K70)</f>
        <v>0</v>
      </c>
      <c r="L67" s="236"/>
      <c r="M67" s="236">
        <f>SUM(M68:M70)</f>
        <v>0</v>
      </c>
      <c r="N67" s="237"/>
      <c r="O67" s="237">
        <f>SUM(O68:O70)</f>
        <v>0.19008</v>
      </c>
      <c r="P67" s="237"/>
      <c r="Q67" s="237">
        <f>SUM(Q68:Q70)</f>
        <v>0</v>
      </c>
      <c r="R67" s="237"/>
      <c r="S67" s="237"/>
      <c r="T67" s="238"/>
      <c r="U67" s="237">
        <f>SUM(U68:U70)</f>
        <v>12.870000000000001</v>
      </c>
      <c r="AE67" s="21" t="s">
        <v>103</v>
      </c>
    </row>
    <row r="68" spans="1:60" ht="22.5" outlineLevel="1" x14ac:dyDescent="0.2">
      <c r="A68" s="221">
        <v>53</v>
      </c>
      <c r="B68" s="222" t="s">
        <v>217</v>
      </c>
      <c r="C68" s="223" t="s">
        <v>218</v>
      </c>
      <c r="D68" s="224" t="s">
        <v>116</v>
      </c>
      <c r="E68" s="225">
        <v>33</v>
      </c>
      <c r="F68" s="226"/>
      <c r="G68" s="227">
        <f>ROUND(E68*F68,2)</f>
        <v>0</v>
      </c>
      <c r="H68" s="226"/>
      <c r="I68" s="227">
        <f>ROUND(E68*H68,2)</f>
        <v>0</v>
      </c>
      <c r="J68" s="226"/>
      <c r="K68" s="227">
        <f>ROUND(E68*J68,2)</f>
        <v>0</v>
      </c>
      <c r="L68" s="227">
        <v>21</v>
      </c>
      <c r="M68" s="227">
        <f>G68*(1+L68/100)</f>
        <v>0</v>
      </c>
      <c r="N68" s="228">
        <v>5.5900000000000004E-3</v>
      </c>
      <c r="O68" s="228">
        <f>ROUND(E68*N68,5)</f>
        <v>0.18447</v>
      </c>
      <c r="P68" s="228">
        <v>0</v>
      </c>
      <c r="Q68" s="228">
        <f>ROUND(E68*P68,5)</f>
        <v>0</v>
      </c>
      <c r="R68" s="228"/>
      <c r="S68" s="228"/>
      <c r="T68" s="229">
        <v>0.22991</v>
      </c>
      <c r="U68" s="228">
        <f>ROUND(E68*T68,2)</f>
        <v>7.59</v>
      </c>
      <c r="V68" s="230"/>
      <c r="W68" s="230"/>
      <c r="X68" s="230"/>
      <c r="Y68" s="230"/>
      <c r="Z68" s="230"/>
      <c r="AA68" s="230"/>
      <c r="AB68" s="230"/>
      <c r="AC68" s="230"/>
      <c r="AD68" s="230"/>
      <c r="AE68" s="230" t="s">
        <v>107</v>
      </c>
      <c r="AF68" s="230"/>
      <c r="AG68" s="230"/>
      <c r="AH68" s="230"/>
      <c r="AI68" s="230"/>
      <c r="AJ68" s="230"/>
      <c r="AK68" s="230"/>
      <c r="AL68" s="230"/>
      <c r="AM68" s="230"/>
      <c r="AN68" s="230"/>
      <c r="AO68" s="230"/>
      <c r="AP68" s="230"/>
      <c r="AQ68" s="230"/>
      <c r="AR68" s="230"/>
      <c r="AS68" s="230"/>
      <c r="AT68" s="230"/>
      <c r="AU68" s="230"/>
      <c r="AV68" s="230"/>
      <c r="AW68" s="230"/>
      <c r="AX68" s="230"/>
      <c r="AY68" s="230"/>
      <c r="AZ68" s="230"/>
      <c r="BA68" s="230"/>
      <c r="BB68" s="230"/>
      <c r="BC68" s="230"/>
      <c r="BD68" s="230"/>
      <c r="BE68" s="230"/>
      <c r="BF68" s="230"/>
      <c r="BG68" s="230"/>
      <c r="BH68" s="230"/>
    </row>
    <row r="69" spans="1:60" ht="22.5" outlineLevel="1" x14ac:dyDescent="0.2">
      <c r="A69" s="221">
        <v>54</v>
      </c>
      <c r="B69" s="222" t="s">
        <v>219</v>
      </c>
      <c r="C69" s="223" t="s">
        <v>220</v>
      </c>
      <c r="D69" s="224" t="s">
        <v>116</v>
      </c>
      <c r="E69" s="225">
        <v>33</v>
      </c>
      <c r="F69" s="226"/>
      <c r="G69" s="227">
        <f>ROUND(E69*F69,2)</f>
        <v>0</v>
      </c>
      <c r="H69" s="226"/>
      <c r="I69" s="227">
        <f>ROUND(E69*H69,2)</f>
        <v>0</v>
      </c>
      <c r="J69" s="226"/>
      <c r="K69" s="227">
        <f>ROUND(E69*J69,2)</f>
        <v>0</v>
      </c>
      <c r="L69" s="227">
        <v>21</v>
      </c>
      <c r="M69" s="227">
        <f>G69*(1+L69/100)</f>
        <v>0</v>
      </c>
      <c r="N69" s="228">
        <v>1.7000000000000001E-4</v>
      </c>
      <c r="O69" s="228">
        <f>ROUND(E69*N69,5)</f>
        <v>5.6100000000000004E-3</v>
      </c>
      <c r="P69" s="228">
        <v>0</v>
      </c>
      <c r="Q69" s="228">
        <f>ROUND(E69*P69,5)</f>
        <v>0</v>
      </c>
      <c r="R69" s="228"/>
      <c r="S69" s="228"/>
      <c r="T69" s="229">
        <v>0.16</v>
      </c>
      <c r="U69" s="228">
        <f>ROUND(E69*T69,2)</f>
        <v>5.28</v>
      </c>
      <c r="V69" s="230"/>
      <c r="W69" s="230"/>
      <c r="X69" s="230"/>
      <c r="Y69" s="230"/>
      <c r="Z69" s="230"/>
      <c r="AA69" s="230"/>
      <c r="AB69" s="230"/>
      <c r="AC69" s="230"/>
      <c r="AD69" s="230"/>
      <c r="AE69" s="230" t="s">
        <v>107</v>
      </c>
      <c r="AF69" s="230"/>
      <c r="AG69" s="230"/>
      <c r="AH69" s="230"/>
      <c r="AI69" s="230"/>
      <c r="AJ69" s="230"/>
      <c r="AK69" s="230"/>
      <c r="AL69" s="230"/>
      <c r="AM69" s="230"/>
      <c r="AN69" s="230"/>
      <c r="AO69" s="230"/>
      <c r="AP69" s="230"/>
      <c r="AQ69" s="230"/>
      <c r="AR69" s="230"/>
      <c r="AS69" s="230"/>
      <c r="AT69" s="230"/>
      <c r="AU69" s="230"/>
      <c r="AV69" s="230"/>
      <c r="AW69" s="230"/>
      <c r="AX69" s="230"/>
      <c r="AY69" s="230"/>
      <c r="AZ69" s="230"/>
      <c r="BA69" s="230"/>
      <c r="BB69" s="230"/>
      <c r="BC69" s="230"/>
      <c r="BD69" s="230"/>
      <c r="BE69" s="230"/>
      <c r="BF69" s="230"/>
      <c r="BG69" s="230"/>
      <c r="BH69" s="230"/>
    </row>
    <row r="70" spans="1:60" outlineLevel="1" x14ac:dyDescent="0.2">
      <c r="A70" s="221">
        <v>55</v>
      </c>
      <c r="B70" s="222" t="s">
        <v>221</v>
      </c>
      <c r="C70" s="223" t="s">
        <v>222</v>
      </c>
      <c r="D70" s="224" t="s">
        <v>146</v>
      </c>
      <c r="E70" s="225">
        <v>2.2000000000000001E-3</v>
      </c>
      <c r="F70" s="226"/>
      <c r="G70" s="227">
        <f>ROUND(E70*F70,2)</f>
        <v>0</v>
      </c>
      <c r="H70" s="226"/>
      <c r="I70" s="227">
        <f>ROUND(E70*H70,2)</f>
        <v>0</v>
      </c>
      <c r="J70" s="226"/>
      <c r="K70" s="227">
        <f>ROUND(E70*J70,2)</f>
        <v>0</v>
      </c>
      <c r="L70" s="227">
        <v>21</v>
      </c>
      <c r="M70" s="227">
        <f>G70*(1+L70/100)</f>
        <v>0</v>
      </c>
      <c r="N70" s="228">
        <v>0</v>
      </c>
      <c r="O70" s="228">
        <f>ROUND(E70*N70,5)</f>
        <v>0</v>
      </c>
      <c r="P70" s="228">
        <v>0</v>
      </c>
      <c r="Q70" s="228">
        <f>ROUND(E70*P70,5)</f>
        <v>0</v>
      </c>
      <c r="R70" s="228"/>
      <c r="S70" s="228"/>
      <c r="T70" s="229">
        <v>1.5669999999999999</v>
      </c>
      <c r="U70" s="228">
        <f>ROUND(E70*T70,2)</f>
        <v>0</v>
      </c>
      <c r="V70" s="230"/>
      <c r="W70" s="230"/>
      <c r="X70" s="230"/>
      <c r="Y70" s="230"/>
      <c r="Z70" s="230"/>
      <c r="AA70" s="230"/>
      <c r="AB70" s="230"/>
      <c r="AC70" s="230"/>
      <c r="AD70" s="230"/>
      <c r="AE70" s="230" t="s">
        <v>107</v>
      </c>
      <c r="AF70" s="230"/>
      <c r="AG70" s="230"/>
      <c r="AH70" s="230"/>
      <c r="AI70" s="230"/>
      <c r="AJ70" s="230"/>
      <c r="AK70" s="230"/>
      <c r="AL70" s="230"/>
      <c r="AM70" s="230"/>
      <c r="AN70" s="230"/>
      <c r="AO70" s="230"/>
      <c r="AP70" s="230"/>
      <c r="AQ70" s="230"/>
      <c r="AR70" s="230"/>
      <c r="AS70" s="230"/>
      <c r="AT70" s="230"/>
      <c r="AU70" s="230"/>
      <c r="AV70" s="230"/>
      <c r="AW70" s="230"/>
      <c r="AX70" s="230"/>
      <c r="AY70" s="230"/>
      <c r="AZ70" s="230"/>
      <c r="BA70" s="230"/>
      <c r="BB70" s="230"/>
      <c r="BC70" s="230"/>
      <c r="BD70" s="230"/>
      <c r="BE70" s="230"/>
      <c r="BF70" s="230"/>
      <c r="BG70" s="230"/>
      <c r="BH70" s="230"/>
    </row>
    <row r="71" spans="1:60" x14ac:dyDescent="0.2">
      <c r="A71" s="231" t="s">
        <v>102</v>
      </c>
      <c r="B71" s="232" t="s">
        <v>71</v>
      </c>
      <c r="C71" s="233" t="s">
        <v>72</v>
      </c>
      <c r="D71" s="234"/>
      <c r="E71" s="235"/>
      <c r="F71" s="236"/>
      <c r="G71" s="236">
        <f>SUMIF(AE72:AE73,"&lt;&gt;NOR",G72:G73)</f>
        <v>0</v>
      </c>
      <c r="H71" s="236"/>
      <c r="I71" s="236">
        <f>SUM(I72:I73)</f>
        <v>0</v>
      </c>
      <c r="J71" s="236"/>
      <c r="K71" s="236">
        <f>SUM(K72:K73)</f>
        <v>0</v>
      </c>
      <c r="L71" s="236"/>
      <c r="M71" s="236">
        <f>SUM(M72:M73)</f>
        <v>0</v>
      </c>
      <c r="N71" s="237"/>
      <c r="O71" s="237">
        <f>SUM(O72:O73)</f>
        <v>2.2499999999999998E-3</v>
      </c>
      <c r="P71" s="237"/>
      <c r="Q71" s="237">
        <f>SUM(Q72:Q73)</f>
        <v>0</v>
      </c>
      <c r="R71" s="237"/>
      <c r="S71" s="237"/>
      <c r="T71" s="238"/>
      <c r="U71" s="237">
        <f>SUM(U72:U73)</f>
        <v>4.67</v>
      </c>
      <c r="AE71" s="21" t="s">
        <v>103</v>
      </c>
    </row>
    <row r="72" spans="1:60" ht="22.5" outlineLevel="1" x14ac:dyDescent="0.2">
      <c r="A72" s="221">
        <v>56</v>
      </c>
      <c r="B72" s="222" t="s">
        <v>223</v>
      </c>
      <c r="C72" s="223" t="s">
        <v>224</v>
      </c>
      <c r="D72" s="224" t="s">
        <v>225</v>
      </c>
      <c r="E72" s="225">
        <v>45</v>
      </c>
      <c r="F72" s="226"/>
      <c r="G72" s="227">
        <f>ROUND(E72*F72,2)</f>
        <v>0</v>
      </c>
      <c r="H72" s="226"/>
      <c r="I72" s="227">
        <f>ROUND(E72*H72,2)</f>
        <v>0</v>
      </c>
      <c r="J72" s="226"/>
      <c r="K72" s="227">
        <f>ROUND(E72*J72,2)</f>
        <v>0</v>
      </c>
      <c r="L72" s="227">
        <v>21</v>
      </c>
      <c r="M72" s="227">
        <f>G72*(1+L72/100)</f>
        <v>0</v>
      </c>
      <c r="N72" s="228">
        <v>5.0000000000000002E-5</v>
      </c>
      <c r="O72" s="228">
        <f>ROUND(E72*N72,5)</f>
        <v>2.2499999999999998E-3</v>
      </c>
      <c r="P72" s="228">
        <v>0</v>
      </c>
      <c r="Q72" s="228">
        <f>ROUND(E72*P72,5)</f>
        <v>0</v>
      </c>
      <c r="R72" s="228"/>
      <c r="S72" s="228"/>
      <c r="T72" s="229">
        <v>0.1</v>
      </c>
      <c r="U72" s="228">
        <f>ROUND(E72*T72,2)</f>
        <v>4.5</v>
      </c>
      <c r="V72" s="230"/>
      <c r="W72" s="230"/>
      <c r="X72" s="230"/>
      <c r="Y72" s="230"/>
      <c r="Z72" s="230"/>
      <c r="AA72" s="230"/>
      <c r="AB72" s="230"/>
      <c r="AC72" s="230"/>
      <c r="AD72" s="230"/>
      <c r="AE72" s="230" t="s">
        <v>107</v>
      </c>
      <c r="AF72" s="230"/>
      <c r="AG72" s="230"/>
      <c r="AH72" s="230"/>
      <c r="AI72" s="230"/>
      <c r="AJ72" s="230"/>
      <c r="AK72" s="230"/>
      <c r="AL72" s="230"/>
      <c r="AM72" s="230"/>
      <c r="AN72" s="230"/>
      <c r="AO72" s="230"/>
      <c r="AP72" s="230"/>
      <c r="AQ72" s="230"/>
      <c r="AR72" s="230"/>
      <c r="AS72" s="230"/>
      <c r="AT72" s="230"/>
      <c r="AU72" s="230"/>
      <c r="AV72" s="230"/>
      <c r="AW72" s="230"/>
      <c r="AX72" s="230"/>
      <c r="AY72" s="230"/>
      <c r="AZ72" s="230"/>
      <c r="BA72" s="230"/>
      <c r="BB72" s="230"/>
      <c r="BC72" s="230"/>
      <c r="BD72" s="230"/>
      <c r="BE72" s="230"/>
      <c r="BF72" s="230"/>
      <c r="BG72" s="230"/>
      <c r="BH72" s="230"/>
    </row>
    <row r="73" spans="1:60" outlineLevel="1" x14ac:dyDescent="0.2">
      <c r="A73" s="221">
        <v>57</v>
      </c>
      <c r="B73" s="222" t="s">
        <v>226</v>
      </c>
      <c r="C73" s="223" t="s">
        <v>227</v>
      </c>
      <c r="D73" s="224" t="s">
        <v>146</v>
      </c>
      <c r="E73" s="225">
        <v>0.05</v>
      </c>
      <c r="F73" s="226"/>
      <c r="G73" s="227">
        <f>ROUND(E73*F73,2)</f>
        <v>0</v>
      </c>
      <c r="H73" s="226"/>
      <c r="I73" s="227">
        <f>ROUND(E73*H73,2)</f>
        <v>0</v>
      </c>
      <c r="J73" s="226"/>
      <c r="K73" s="227">
        <f>ROUND(E73*J73,2)</f>
        <v>0</v>
      </c>
      <c r="L73" s="227">
        <v>21</v>
      </c>
      <c r="M73" s="227">
        <f>G73*(1+L73/100)</f>
        <v>0</v>
      </c>
      <c r="N73" s="228">
        <v>0</v>
      </c>
      <c r="O73" s="228">
        <f>ROUND(E73*N73,5)</f>
        <v>0</v>
      </c>
      <c r="P73" s="228">
        <v>0</v>
      </c>
      <c r="Q73" s="228">
        <f>ROUND(E73*P73,5)</f>
        <v>0</v>
      </c>
      <c r="R73" s="228"/>
      <c r="S73" s="228"/>
      <c r="T73" s="229">
        <v>3.327</v>
      </c>
      <c r="U73" s="228">
        <f>ROUND(E73*T73,2)</f>
        <v>0.17</v>
      </c>
      <c r="V73" s="230"/>
      <c r="W73" s="230"/>
      <c r="X73" s="230"/>
      <c r="Y73" s="230"/>
      <c r="Z73" s="230"/>
      <c r="AA73" s="230"/>
      <c r="AB73" s="230"/>
      <c r="AC73" s="230"/>
      <c r="AD73" s="230"/>
      <c r="AE73" s="230" t="s">
        <v>107</v>
      </c>
      <c r="AF73" s="230"/>
      <c r="AG73" s="230"/>
      <c r="AH73" s="230"/>
      <c r="AI73" s="230"/>
      <c r="AJ73" s="230"/>
      <c r="AK73" s="230"/>
      <c r="AL73" s="230"/>
      <c r="AM73" s="230"/>
      <c r="AN73" s="230"/>
      <c r="AO73" s="230"/>
      <c r="AP73" s="230"/>
      <c r="AQ73" s="230"/>
      <c r="AR73" s="230"/>
      <c r="AS73" s="230"/>
      <c r="AT73" s="230"/>
      <c r="AU73" s="230"/>
      <c r="AV73" s="230"/>
      <c r="AW73" s="230"/>
      <c r="AX73" s="230"/>
      <c r="AY73" s="230"/>
      <c r="AZ73" s="230"/>
      <c r="BA73" s="230"/>
      <c r="BB73" s="230"/>
      <c r="BC73" s="230"/>
      <c r="BD73" s="230"/>
      <c r="BE73" s="230"/>
      <c r="BF73" s="230"/>
      <c r="BG73" s="230"/>
      <c r="BH73" s="230"/>
    </row>
    <row r="74" spans="1:60" x14ac:dyDescent="0.2">
      <c r="A74" s="231" t="s">
        <v>102</v>
      </c>
      <c r="B74" s="232" t="s">
        <v>73</v>
      </c>
      <c r="C74" s="233" t="s">
        <v>74</v>
      </c>
      <c r="D74" s="234"/>
      <c r="E74" s="235"/>
      <c r="F74" s="236"/>
      <c r="G74" s="236">
        <f>SUMIF(AE75:AE80,"&lt;&gt;NOR",G75:G80)</f>
        <v>0</v>
      </c>
      <c r="H74" s="236"/>
      <c r="I74" s="236">
        <f>SUM(I75:I80)</f>
        <v>0</v>
      </c>
      <c r="J74" s="236"/>
      <c r="K74" s="236">
        <f>SUM(K75:K80)</f>
        <v>0</v>
      </c>
      <c r="L74" s="236"/>
      <c r="M74" s="236">
        <f>SUM(M75:M80)</f>
        <v>0</v>
      </c>
      <c r="N74" s="237"/>
      <c r="O74" s="237">
        <f>SUM(O75:O80)</f>
        <v>0.14560000000000001</v>
      </c>
      <c r="P74" s="237"/>
      <c r="Q74" s="237">
        <f>SUM(Q75:Q80)</f>
        <v>0</v>
      </c>
      <c r="R74" s="237"/>
      <c r="S74" s="237"/>
      <c r="T74" s="238"/>
      <c r="U74" s="237">
        <f>SUM(U75:U80)</f>
        <v>46.26</v>
      </c>
      <c r="AE74" s="21" t="s">
        <v>103</v>
      </c>
    </row>
    <row r="75" spans="1:60" outlineLevel="1" x14ac:dyDescent="0.2">
      <c r="A75" s="221">
        <v>58</v>
      </c>
      <c r="B75" s="222" t="s">
        <v>228</v>
      </c>
      <c r="C75" s="223" t="s">
        <v>229</v>
      </c>
      <c r="D75" s="224" t="s">
        <v>110</v>
      </c>
      <c r="E75" s="225">
        <v>5</v>
      </c>
      <c r="F75" s="226"/>
      <c r="G75" s="227">
        <f t="shared" ref="G75:G80" si="14">ROUND(E75*F75,2)</f>
        <v>0</v>
      </c>
      <c r="H75" s="226"/>
      <c r="I75" s="227">
        <f t="shared" ref="I75:I80" si="15">ROUND(E75*H75,2)</f>
        <v>0</v>
      </c>
      <c r="J75" s="226"/>
      <c r="K75" s="227">
        <f t="shared" ref="K75:K80" si="16">ROUND(E75*J75,2)</f>
        <v>0</v>
      </c>
      <c r="L75" s="227">
        <v>21</v>
      </c>
      <c r="M75" s="227">
        <f t="shared" ref="M75:M80" si="17">G75*(1+L75/100)</f>
        <v>0</v>
      </c>
      <c r="N75" s="228">
        <v>0</v>
      </c>
      <c r="O75" s="228">
        <f t="shared" ref="O75:O80" si="18">ROUND(E75*N75,5)</f>
        <v>0</v>
      </c>
      <c r="P75" s="228">
        <v>0</v>
      </c>
      <c r="Q75" s="228">
        <f t="shared" ref="Q75:Q80" si="19">ROUND(E75*P75,5)</f>
        <v>0</v>
      </c>
      <c r="R75" s="228"/>
      <c r="S75" s="228"/>
      <c r="T75" s="229">
        <v>0.17</v>
      </c>
      <c r="U75" s="228">
        <f t="shared" ref="U75:U80" si="20">ROUND(E75*T75,2)</f>
        <v>0.85</v>
      </c>
      <c r="V75" s="230"/>
      <c r="W75" s="230"/>
      <c r="X75" s="230"/>
      <c r="Y75" s="230"/>
      <c r="Z75" s="230"/>
      <c r="AA75" s="230"/>
      <c r="AB75" s="230"/>
      <c r="AC75" s="230"/>
      <c r="AD75" s="230"/>
      <c r="AE75" s="230" t="s">
        <v>107</v>
      </c>
      <c r="AF75" s="230"/>
      <c r="AG75" s="230"/>
      <c r="AH75" s="230"/>
      <c r="AI75" s="230"/>
      <c r="AJ75" s="230"/>
      <c r="AK75" s="230"/>
      <c r="AL75" s="230"/>
      <c r="AM75" s="230"/>
      <c r="AN75" s="230"/>
      <c r="AO75" s="230"/>
      <c r="AP75" s="230"/>
      <c r="AQ75" s="230"/>
      <c r="AR75" s="230"/>
      <c r="AS75" s="230"/>
      <c r="AT75" s="230"/>
      <c r="AU75" s="230"/>
      <c r="AV75" s="230"/>
      <c r="AW75" s="230"/>
      <c r="AX75" s="230"/>
      <c r="AY75" s="230"/>
      <c r="AZ75" s="230"/>
      <c r="BA75" s="230"/>
      <c r="BB75" s="230"/>
      <c r="BC75" s="230"/>
      <c r="BD75" s="230"/>
      <c r="BE75" s="230"/>
      <c r="BF75" s="230"/>
      <c r="BG75" s="230"/>
      <c r="BH75" s="230"/>
    </row>
    <row r="76" spans="1:60" outlineLevel="1" x14ac:dyDescent="0.2">
      <c r="A76" s="221">
        <v>59</v>
      </c>
      <c r="B76" s="222" t="s">
        <v>230</v>
      </c>
      <c r="C76" s="223" t="s">
        <v>231</v>
      </c>
      <c r="D76" s="224" t="s">
        <v>110</v>
      </c>
      <c r="E76" s="225">
        <v>5</v>
      </c>
      <c r="F76" s="226"/>
      <c r="G76" s="227">
        <f t="shared" si="14"/>
        <v>0</v>
      </c>
      <c r="H76" s="226"/>
      <c r="I76" s="227">
        <f t="shared" si="15"/>
        <v>0</v>
      </c>
      <c r="J76" s="226"/>
      <c r="K76" s="227">
        <f t="shared" si="16"/>
        <v>0</v>
      </c>
      <c r="L76" s="227">
        <v>21</v>
      </c>
      <c r="M76" s="227">
        <f t="shared" si="17"/>
        <v>0</v>
      </c>
      <c r="N76" s="228">
        <v>2.7119999999999998E-2</v>
      </c>
      <c r="O76" s="228">
        <f t="shared" si="18"/>
        <v>0.1356</v>
      </c>
      <c r="P76" s="228">
        <v>0</v>
      </c>
      <c r="Q76" s="228">
        <f t="shared" si="19"/>
        <v>0</v>
      </c>
      <c r="R76" s="228"/>
      <c r="S76" s="228"/>
      <c r="T76" s="229">
        <v>0.49</v>
      </c>
      <c r="U76" s="228">
        <f t="shared" si="20"/>
        <v>2.4500000000000002</v>
      </c>
      <c r="V76" s="230"/>
      <c r="W76" s="230"/>
      <c r="X76" s="230"/>
      <c r="Y76" s="230"/>
      <c r="Z76" s="230"/>
      <c r="AA76" s="230"/>
      <c r="AB76" s="230"/>
      <c r="AC76" s="230"/>
      <c r="AD76" s="230"/>
      <c r="AE76" s="230" t="s">
        <v>107</v>
      </c>
      <c r="AF76" s="230"/>
      <c r="AG76" s="230"/>
      <c r="AH76" s="230"/>
      <c r="AI76" s="230"/>
      <c r="AJ76" s="230"/>
      <c r="AK76" s="230"/>
      <c r="AL76" s="230"/>
      <c r="AM76" s="230"/>
      <c r="AN76" s="230"/>
      <c r="AO76" s="230"/>
      <c r="AP76" s="230"/>
      <c r="AQ76" s="230"/>
      <c r="AR76" s="230"/>
      <c r="AS76" s="230"/>
      <c r="AT76" s="230"/>
      <c r="AU76" s="230"/>
      <c r="AV76" s="230"/>
      <c r="AW76" s="230"/>
      <c r="AX76" s="230"/>
      <c r="AY76" s="230"/>
      <c r="AZ76" s="230"/>
      <c r="BA76" s="230"/>
      <c r="BB76" s="230"/>
      <c r="BC76" s="230"/>
      <c r="BD76" s="230"/>
      <c r="BE76" s="230"/>
      <c r="BF76" s="230"/>
      <c r="BG76" s="230"/>
      <c r="BH76" s="230"/>
    </row>
    <row r="77" spans="1:60" outlineLevel="1" x14ac:dyDescent="0.2">
      <c r="A77" s="221">
        <v>60</v>
      </c>
      <c r="B77" s="222" t="s">
        <v>232</v>
      </c>
      <c r="C77" s="223" t="s">
        <v>233</v>
      </c>
      <c r="D77" s="224" t="s">
        <v>151</v>
      </c>
      <c r="E77" s="225">
        <v>4</v>
      </c>
      <c r="F77" s="226"/>
      <c r="G77" s="227">
        <f t="shared" si="14"/>
        <v>0</v>
      </c>
      <c r="H77" s="226"/>
      <c r="I77" s="227">
        <f t="shared" si="15"/>
        <v>0</v>
      </c>
      <c r="J77" s="226"/>
      <c r="K77" s="227">
        <f t="shared" si="16"/>
        <v>0</v>
      </c>
      <c r="L77" s="227">
        <v>21</v>
      </c>
      <c r="M77" s="227">
        <f t="shared" si="17"/>
        <v>0</v>
      </c>
      <c r="N77" s="228">
        <v>0</v>
      </c>
      <c r="O77" s="228">
        <f t="shared" si="18"/>
        <v>0</v>
      </c>
      <c r="P77" s="228">
        <v>0</v>
      </c>
      <c r="Q77" s="228">
        <f t="shared" si="19"/>
        <v>0</v>
      </c>
      <c r="R77" s="228"/>
      <c r="S77" s="228"/>
      <c r="T77" s="229">
        <v>0.14000000000000001</v>
      </c>
      <c r="U77" s="228">
        <f t="shared" si="20"/>
        <v>0.56000000000000005</v>
      </c>
      <c r="V77" s="230"/>
      <c r="W77" s="230"/>
      <c r="X77" s="230"/>
      <c r="Y77" s="230"/>
      <c r="Z77" s="230"/>
      <c r="AA77" s="230"/>
      <c r="AB77" s="230"/>
      <c r="AC77" s="230"/>
      <c r="AD77" s="230"/>
      <c r="AE77" s="230" t="s">
        <v>107</v>
      </c>
      <c r="AF77" s="230"/>
      <c r="AG77" s="230"/>
      <c r="AH77" s="230"/>
      <c r="AI77" s="230"/>
      <c r="AJ77" s="230"/>
      <c r="AK77" s="230"/>
      <c r="AL77" s="230"/>
      <c r="AM77" s="230"/>
      <c r="AN77" s="230"/>
      <c r="AO77" s="230"/>
      <c r="AP77" s="230"/>
      <c r="AQ77" s="230"/>
      <c r="AR77" s="230"/>
      <c r="AS77" s="230"/>
      <c r="AT77" s="230"/>
      <c r="AU77" s="230"/>
      <c r="AV77" s="230"/>
      <c r="AW77" s="230"/>
      <c r="AX77" s="230"/>
      <c r="AY77" s="230"/>
      <c r="AZ77" s="230"/>
      <c r="BA77" s="230"/>
      <c r="BB77" s="230"/>
      <c r="BC77" s="230"/>
      <c r="BD77" s="230"/>
      <c r="BE77" s="230"/>
      <c r="BF77" s="230"/>
      <c r="BG77" s="230"/>
      <c r="BH77" s="230"/>
    </row>
    <row r="78" spans="1:60" outlineLevel="1" x14ac:dyDescent="0.2">
      <c r="A78" s="221">
        <v>61</v>
      </c>
      <c r="B78" s="222" t="s">
        <v>234</v>
      </c>
      <c r="C78" s="223" t="s">
        <v>235</v>
      </c>
      <c r="D78" s="224" t="s">
        <v>110</v>
      </c>
      <c r="E78" s="225">
        <v>5</v>
      </c>
      <c r="F78" s="226"/>
      <c r="G78" s="227">
        <f t="shared" si="14"/>
        <v>0</v>
      </c>
      <c r="H78" s="226"/>
      <c r="I78" s="227">
        <f t="shared" si="15"/>
        <v>0</v>
      </c>
      <c r="J78" s="226"/>
      <c r="K78" s="227">
        <f t="shared" si="16"/>
        <v>0</v>
      </c>
      <c r="L78" s="227">
        <v>21</v>
      </c>
      <c r="M78" s="227">
        <f t="shared" si="17"/>
        <v>0</v>
      </c>
      <c r="N78" s="228">
        <v>2E-3</v>
      </c>
      <c r="O78" s="228">
        <f t="shared" si="18"/>
        <v>0.01</v>
      </c>
      <c r="P78" s="228">
        <v>0</v>
      </c>
      <c r="Q78" s="228">
        <f t="shared" si="19"/>
        <v>0</v>
      </c>
      <c r="R78" s="228"/>
      <c r="S78" s="228"/>
      <c r="T78" s="229">
        <v>0.14000000000000001</v>
      </c>
      <c r="U78" s="228">
        <f t="shared" si="20"/>
        <v>0.7</v>
      </c>
      <c r="V78" s="230"/>
      <c r="W78" s="230"/>
      <c r="X78" s="230"/>
      <c r="Y78" s="230"/>
      <c r="Z78" s="230"/>
      <c r="AA78" s="230"/>
      <c r="AB78" s="230"/>
      <c r="AC78" s="230"/>
      <c r="AD78" s="230"/>
      <c r="AE78" s="230" t="s">
        <v>107</v>
      </c>
      <c r="AF78" s="230"/>
      <c r="AG78" s="230"/>
      <c r="AH78" s="230"/>
      <c r="AI78" s="230"/>
      <c r="AJ78" s="230"/>
      <c r="AK78" s="230"/>
      <c r="AL78" s="230"/>
      <c r="AM78" s="230"/>
      <c r="AN78" s="230"/>
      <c r="AO78" s="230"/>
      <c r="AP78" s="230"/>
      <c r="AQ78" s="230"/>
      <c r="AR78" s="230"/>
      <c r="AS78" s="230"/>
      <c r="AT78" s="230"/>
      <c r="AU78" s="230"/>
      <c r="AV78" s="230"/>
      <c r="AW78" s="230"/>
      <c r="AX78" s="230"/>
      <c r="AY78" s="230"/>
      <c r="AZ78" s="230"/>
      <c r="BA78" s="230"/>
      <c r="BB78" s="230"/>
      <c r="BC78" s="230"/>
      <c r="BD78" s="230"/>
      <c r="BE78" s="230"/>
      <c r="BF78" s="230"/>
      <c r="BG78" s="230"/>
      <c r="BH78" s="230"/>
    </row>
    <row r="79" spans="1:60" ht="22.5" outlineLevel="1" x14ac:dyDescent="0.2">
      <c r="A79" s="221">
        <v>62</v>
      </c>
      <c r="B79" s="222" t="s">
        <v>236</v>
      </c>
      <c r="C79" s="223" t="s">
        <v>237</v>
      </c>
      <c r="D79" s="224" t="s">
        <v>151</v>
      </c>
      <c r="E79" s="225">
        <v>14</v>
      </c>
      <c r="F79" s="226"/>
      <c r="G79" s="227">
        <f t="shared" si="14"/>
        <v>0</v>
      </c>
      <c r="H79" s="226"/>
      <c r="I79" s="227">
        <f t="shared" si="15"/>
        <v>0</v>
      </c>
      <c r="J79" s="226"/>
      <c r="K79" s="227">
        <f t="shared" si="16"/>
        <v>0</v>
      </c>
      <c r="L79" s="227">
        <v>21</v>
      </c>
      <c r="M79" s="227">
        <f t="shared" si="17"/>
        <v>0</v>
      </c>
      <c r="N79" s="228">
        <v>0</v>
      </c>
      <c r="O79" s="228">
        <f t="shared" si="18"/>
        <v>0</v>
      </c>
      <c r="P79" s="228">
        <v>0</v>
      </c>
      <c r="Q79" s="228">
        <f t="shared" si="19"/>
        <v>0</v>
      </c>
      <c r="R79" s="228"/>
      <c r="S79" s="228"/>
      <c r="T79" s="229">
        <v>1.1832</v>
      </c>
      <c r="U79" s="228">
        <f t="shared" si="20"/>
        <v>16.559999999999999</v>
      </c>
      <c r="V79" s="230"/>
      <c r="W79" s="230"/>
      <c r="X79" s="230"/>
      <c r="Y79" s="230"/>
      <c r="Z79" s="230"/>
      <c r="AA79" s="230"/>
      <c r="AB79" s="230"/>
      <c r="AC79" s="230"/>
      <c r="AD79" s="230"/>
      <c r="AE79" s="230" t="s">
        <v>107</v>
      </c>
      <c r="AF79" s="230"/>
      <c r="AG79" s="230"/>
      <c r="AH79" s="230"/>
      <c r="AI79" s="230"/>
      <c r="AJ79" s="230"/>
      <c r="AK79" s="230"/>
      <c r="AL79" s="230"/>
      <c r="AM79" s="230"/>
      <c r="AN79" s="230"/>
      <c r="AO79" s="230"/>
      <c r="AP79" s="230"/>
      <c r="AQ79" s="230"/>
      <c r="AR79" s="230"/>
      <c r="AS79" s="230"/>
      <c r="AT79" s="230"/>
      <c r="AU79" s="230"/>
      <c r="AV79" s="230"/>
      <c r="AW79" s="230"/>
      <c r="AX79" s="230"/>
      <c r="AY79" s="230"/>
      <c r="AZ79" s="230"/>
      <c r="BA79" s="230"/>
      <c r="BB79" s="230"/>
      <c r="BC79" s="230"/>
      <c r="BD79" s="230"/>
      <c r="BE79" s="230"/>
      <c r="BF79" s="230"/>
      <c r="BG79" s="230"/>
      <c r="BH79" s="230"/>
    </row>
    <row r="80" spans="1:60" ht="22.5" outlineLevel="1" x14ac:dyDescent="0.2">
      <c r="A80" s="221">
        <v>63</v>
      </c>
      <c r="B80" s="222" t="s">
        <v>238</v>
      </c>
      <c r="C80" s="223" t="s">
        <v>239</v>
      </c>
      <c r="D80" s="224" t="s">
        <v>151</v>
      </c>
      <c r="E80" s="225">
        <v>16</v>
      </c>
      <c r="F80" s="226"/>
      <c r="G80" s="227">
        <f t="shared" si="14"/>
        <v>0</v>
      </c>
      <c r="H80" s="226"/>
      <c r="I80" s="227">
        <f t="shared" si="15"/>
        <v>0</v>
      </c>
      <c r="J80" s="226"/>
      <c r="K80" s="227">
        <f t="shared" si="16"/>
        <v>0</v>
      </c>
      <c r="L80" s="227">
        <v>21</v>
      </c>
      <c r="M80" s="227">
        <f t="shared" si="17"/>
        <v>0</v>
      </c>
      <c r="N80" s="228">
        <v>0</v>
      </c>
      <c r="O80" s="228">
        <f t="shared" si="18"/>
        <v>0</v>
      </c>
      <c r="P80" s="228">
        <v>0</v>
      </c>
      <c r="Q80" s="228">
        <f t="shared" si="19"/>
        <v>0</v>
      </c>
      <c r="R80" s="228"/>
      <c r="S80" s="228"/>
      <c r="T80" s="229">
        <v>1.5711999999999999</v>
      </c>
      <c r="U80" s="228">
        <f t="shared" si="20"/>
        <v>25.14</v>
      </c>
      <c r="V80" s="230"/>
      <c r="W80" s="230"/>
      <c r="X80" s="230"/>
      <c r="Y80" s="230"/>
      <c r="Z80" s="230"/>
      <c r="AA80" s="230"/>
      <c r="AB80" s="230"/>
      <c r="AC80" s="230"/>
      <c r="AD80" s="230"/>
      <c r="AE80" s="230" t="s">
        <v>107</v>
      </c>
      <c r="AF80" s="230"/>
      <c r="AG80" s="230"/>
      <c r="AH80" s="230"/>
      <c r="AI80" s="230"/>
      <c r="AJ80" s="230"/>
      <c r="AK80" s="230"/>
      <c r="AL80" s="230"/>
      <c r="AM80" s="230"/>
      <c r="AN80" s="230"/>
      <c r="AO80" s="230"/>
      <c r="AP80" s="230"/>
      <c r="AQ80" s="230"/>
      <c r="AR80" s="230"/>
      <c r="AS80" s="230"/>
      <c r="AT80" s="230"/>
      <c r="AU80" s="230"/>
      <c r="AV80" s="230"/>
      <c r="AW80" s="230"/>
      <c r="AX80" s="230"/>
      <c r="AY80" s="230"/>
      <c r="AZ80" s="230"/>
      <c r="BA80" s="230"/>
      <c r="BB80" s="230"/>
      <c r="BC80" s="230"/>
      <c r="BD80" s="230"/>
      <c r="BE80" s="230"/>
      <c r="BF80" s="230"/>
      <c r="BG80" s="230"/>
      <c r="BH80" s="230"/>
    </row>
    <row r="81" spans="1:60" x14ac:dyDescent="0.2">
      <c r="A81" s="231" t="s">
        <v>102</v>
      </c>
      <c r="B81" s="232" t="s">
        <v>75</v>
      </c>
      <c r="C81" s="233" t="s">
        <v>22</v>
      </c>
      <c r="D81" s="234"/>
      <c r="E81" s="235"/>
      <c r="F81" s="236"/>
      <c r="G81" s="236">
        <f>SUMIF(AE82:AE85,"&lt;&gt;NOR",G82:G85)</f>
        <v>0</v>
      </c>
      <c r="H81" s="236"/>
      <c r="I81" s="236">
        <f>SUM(I82:I85)</f>
        <v>0</v>
      </c>
      <c r="J81" s="236"/>
      <c r="K81" s="236">
        <f>SUM(K82:K85)</f>
        <v>0</v>
      </c>
      <c r="L81" s="236"/>
      <c r="M81" s="236">
        <f>SUM(M82:M85)</f>
        <v>0</v>
      </c>
      <c r="N81" s="237"/>
      <c r="O81" s="237">
        <f>SUM(O82:O85)</f>
        <v>0</v>
      </c>
      <c r="P81" s="237"/>
      <c r="Q81" s="237">
        <f>SUM(Q82:Q85)</f>
        <v>0</v>
      </c>
      <c r="R81" s="237"/>
      <c r="S81" s="237"/>
      <c r="T81" s="238"/>
      <c r="U81" s="237">
        <f>SUM(U82:U85)</f>
        <v>0</v>
      </c>
      <c r="AE81" s="21" t="s">
        <v>103</v>
      </c>
    </row>
    <row r="82" spans="1:60" outlineLevel="1" x14ac:dyDescent="0.2">
      <c r="A82" s="221">
        <v>64</v>
      </c>
      <c r="B82" s="222" t="s">
        <v>240</v>
      </c>
      <c r="C82" s="223" t="s">
        <v>241</v>
      </c>
      <c r="D82" s="224" t="s">
        <v>242</v>
      </c>
      <c r="E82" s="225">
        <v>1</v>
      </c>
      <c r="F82" s="226"/>
      <c r="G82" s="227">
        <f>ROUND(E82*F82,2)</f>
        <v>0</v>
      </c>
      <c r="H82" s="226"/>
      <c r="I82" s="227">
        <f>ROUND(E82*H82,2)</f>
        <v>0</v>
      </c>
      <c r="J82" s="226"/>
      <c r="K82" s="227">
        <f>ROUND(E82*J82,2)</f>
        <v>0</v>
      </c>
      <c r="L82" s="227">
        <v>21</v>
      </c>
      <c r="M82" s="227">
        <f>G82*(1+L82/100)</f>
        <v>0</v>
      </c>
      <c r="N82" s="228">
        <v>0</v>
      </c>
      <c r="O82" s="228">
        <f>ROUND(E82*N82,5)</f>
        <v>0</v>
      </c>
      <c r="P82" s="228">
        <v>0</v>
      </c>
      <c r="Q82" s="228">
        <f>ROUND(E82*P82,5)</f>
        <v>0</v>
      </c>
      <c r="R82" s="228"/>
      <c r="S82" s="228"/>
      <c r="T82" s="229">
        <v>0</v>
      </c>
      <c r="U82" s="228">
        <f>ROUND(E82*T82,2)</f>
        <v>0</v>
      </c>
      <c r="V82" s="230"/>
      <c r="W82" s="230"/>
      <c r="X82" s="230"/>
      <c r="Y82" s="230"/>
      <c r="Z82" s="230"/>
      <c r="AA82" s="230"/>
      <c r="AB82" s="230"/>
      <c r="AC82" s="230"/>
      <c r="AD82" s="230"/>
      <c r="AE82" s="230" t="s">
        <v>107</v>
      </c>
      <c r="AF82" s="230"/>
      <c r="AG82" s="230"/>
      <c r="AH82" s="230"/>
      <c r="AI82" s="230"/>
      <c r="AJ82" s="230"/>
      <c r="AK82" s="230"/>
      <c r="AL82" s="230"/>
      <c r="AM82" s="230"/>
      <c r="AN82" s="230"/>
      <c r="AO82" s="230"/>
      <c r="AP82" s="230"/>
      <c r="AQ82" s="230"/>
      <c r="AR82" s="230"/>
      <c r="AS82" s="230"/>
      <c r="AT82" s="230"/>
      <c r="AU82" s="230"/>
      <c r="AV82" s="230"/>
      <c r="AW82" s="230"/>
      <c r="AX82" s="230"/>
      <c r="AY82" s="230"/>
      <c r="AZ82" s="230"/>
      <c r="BA82" s="230"/>
      <c r="BB82" s="230"/>
      <c r="BC82" s="230"/>
      <c r="BD82" s="230"/>
      <c r="BE82" s="230"/>
      <c r="BF82" s="230"/>
      <c r="BG82" s="230"/>
      <c r="BH82" s="230"/>
    </row>
    <row r="83" spans="1:60" outlineLevel="1" x14ac:dyDescent="0.2">
      <c r="A83" s="221">
        <v>65</v>
      </c>
      <c r="B83" s="222" t="s">
        <v>243</v>
      </c>
      <c r="C83" s="223" t="s">
        <v>244</v>
      </c>
      <c r="D83" s="224" t="s">
        <v>242</v>
      </c>
      <c r="E83" s="225">
        <v>1</v>
      </c>
      <c r="F83" s="226"/>
      <c r="G83" s="227">
        <f>ROUND(E83*F83,2)</f>
        <v>0</v>
      </c>
      <c r="H83" s="226"/>
      <c r="I83" s="227">
        <f>ROUND(E83*H83,2)</f>
        <v>0</v>
      </c>
      <c r="J83" s="226"/>
      <c r="K83" s="227">
        <f>ROUND(E83*J83,2)</f>
        <v>0</v>
      </c>
      <c r="L83" s="227">
        <v>21</v>
      </c>
      <c r="M83" s="227">
        <f>G83*(1+L83/100)</f>
        <v>0</v>
      </c>
      <c r="N83" s="228">
        <v>0</v>
      </c>
      <c r="O83" s="228">
        <f>ROUND(E83*N83,5)</f>
        <v>0</v>
      </c>
      <c r="P83" s="228">
        <v>0</v>
      </c>
      <c r="Q83" s="228">
        <f>ROUND(E83*P83,5)</f>
        <v>0</v>
      </c>
      <c r="R83" s="228"/>
      <c r="S83" s="228"/>
      <c r="T83" s="229">
        <v>0</v>
      </c>
      <c r="U83" s="228">
        <f>ROUND(E83*T83,2)</f>
        <v>0</v>
      </c>
      <c r="V83" s="230"/>
      <c r="W83" s="230"/>
      <c r="X83" s="230"/>
      <c r="Y83" s="230"/>
      <c r="Z83" s="230"/>
      <c r="AA83" s="230"/>
      <c r="AB83" s="230"/>
      <c r="AC83" s="230"/>
      <c r="AD83" s="230"/>
      <c r="AE83" s="230" t="s">
        <v>107</v>
      </c>
      <c r="AF83" s="230"/>
      <c r="AG83" s="230"/>
      <c r="AH83" s="230"/>
      <c r="AI83" s="230"/>
      <c r="AJ83" s="230"/>
      <c r="AK83" s="230"/>
      <c r="AL83" s="230"/>
      <c r="AM83" s="230"/>
      <c r="AN83" s="230"/>
      <c r="AO83" s="230"/>
      <c r="AP83" s="230"/>
      <c r="AQ83" s="230"/>
      <c r="AR83" s="230"/>
      <c r="AS83" s="230"/>
      <c r="AT83" s="230"/>
      <c r="AU83" s="230"/>
      <c r="AV83" s="230"/>
      <c r="AW83" s="230"/>
      <c r="AX83" s="230"/>
      <c r="AY83" s="230"/>
      <c r="AZ83" s="230"/>
      <c r="BA83" s="230"/>
      <c r="BB83" s="230"/>
      <c r="BC83" s="230"/>
      <c r="BD83" s="230"/>
      <c r="BE83" s="230"/>
      <c r="BF83" s="230"/>
      <c r="BG83" s="230"/>
      <c r="BH83" s="230"/>
    </row>
    <row r="84" spans="1:60" outlineLevel="1" x14ac:dyDescent="0.2">
      <c r="A84" s="221">
        <v>66</v>
      </c>
      <c r="B84" s="222" t="s">
        <v>245</v>
      </c>
      <c r="C84" s="223" t="s">
        <v>246</v>
      </c>
      <c r="D84" s="224" t="s">
        <v>242</v>
      </c>
      <c r="E84" s="225">
        <v>1</v>
      </c>
      <c r="F84" s="226"/>
      <c r="G84" s="227">
        <f>ROUND(E84*F84,2)</f>
        <v>0</v>
      </c>
      <c r="H84" s="226"/>
      <c r="I84" s="227">
        <f>ROUND(E84*H84,2)</f>
        <v>0</v>
      </c>
      <c r="J84" s="226"/>
      <c r="K84" s="227">
        <f>ROUND(E84*J84,2)</f>
        <v>0</v>
      </c>
      <c r="L84" s="227">
        <v>21</v>
      </c>
      <c r="M84" s="227">
        <f>G84*(1+L84/100)</f>
        <v>0</v>
      </c>
      <c r="N84" s="228">
        <v>0</v>
      </c>
      <c r="O84" s="228">
        <f>ROUND(E84*N84,5)</f>
        <v>0</v>
      </c>
      <c r="P84" s="228">
        <v>0</v>
      </c>
      <c r="Q84" s="228">
        <f>ROUND(E84*P84,5)</f>
        <v>0</v>
      </c>
      <c r="R84" s="228"/>
      <c r="S84" s="228"/>
      <c r="T84" s="229">
        <v>0</v>
      </c>
      <c r="U84" s="228">
        <f>ROUND(E84*T84,2)</f>
        <v>0</v>
      </c>
      <c r="V84" s="230"/>
      <c r="W84" s="230"/>
      <c r="X84" s="230"/>
      <c r="Y84" s="230"/>
      <c r="Z84" s="230"/>
      <c r="AA84" s="230"/>
      <c r="AB84" s="230"/>
      <c r="AC84" s="230"/>
      <c r="AD84" s="230"/>
      <c r="AE84" s="230" t="s">
        <v>107</v>
      </c>
      <c r="AF84" s="230"/>
      <c r="AG84" s="230"/>
      <c r="AH84" s="230"/>
      <c r="AI84" s="230"/>
      <c r="AJ84" s="230"/>
      <c r="AK84" s="230"/>
      <c r="AL84" s="230"/>
      <c r="AM84" s="230"/>
      <c r="AN84" s="230"/>
      <c r="AO84" s="230"/>
      <c r="AP84" s="230"/>
      <c r="AQ84" s="230"/>
      <c r="AR84" s="230"/>
      <c r="AS84" s="230"/>
      <c r="AT84" s="230"/>
      <c r="AU84" s="230"/>
      <c r="AV84" s="230"/>
      <c r="AW84" s="230"/>
      <c r="AX84" s="230"/>
      <c r="AY84" s="230"/>
      <c r="AZ84" s="230"/>
      <c r="BA84" s="230"/>
      <c r="BB84" s="230"/>
      <c r="BC84" s="230"/>
      <c r="BD84" s="230"/>
      <c r="BE84" s="230"/>
      <c r="BF84" s="230"/>
      <c r="BG84" s="230"/>
      <c r="BH84" s="230"/>
    </row>
    <row r="85" spans="1:60" ht="22.5" outlineLevel="1" x14ac:dyDescent="0.2">
      <c r="A85" s="239">
        <v>67</v>
      </c>
      <c r="B85" s="240" t="s">
        <v>247</v>
      </c>
      <c r="C85" s="241" t="s">
        <v>248</v>
      </c>
      <c r="D85" s="242" t="s">
        <v>242</v>
      </c>
      <c r="E85" s="243">
        <v>1</v>
      </c>
      <c r="F85" s="244"/>
      <c r="G85" s="245">
        <f>ROUND(E85*F85,2)</f>
        <v>0</v>
      </c>
      <c r="H85" s="244"/>
      <c r="I85" s="245">
        <f>ROUND(E85*H85,2)</f>
        <v>0</v>
      </c>
      <c r="J85" s="244"/>
      <c r="K85" s="245">
        <f>ROUND(E85*J85,2)</f>
        <v>0</v>
      </c>
      <c r="L85" s="245">
        <v>21</v>
      </c>
      <c r="M85" s="245">
        <f>G85*(1+L85/100)</f>
        <v>0</v>
      </c>
      <c r="N85" s="246">
        <v>0</v>
      </c>
      <c r="O85" s="246">
        <f>ROUND(E85*N85,5)</f>
        <v>0</v>
      </c>
      <c r="P85" s="246">
        <v>0</v>
      </c>
      <c r="Q85" s="246">
        <f>ROUND(E85*P85,5)</f>
        <v>0</v>
      </c>
      <c r="R85" s="246"/>
      <c r="S85" s="246"/>
      <c r="T85" s="247">
        <v>0</v>
      </c>
      <c r="U85" s="246">
        <f>ROUND(E85*T85,2)</f>
        <v>0</v>
      </c>
      <c r="V85" s="230"/>
      <c r="W85" s="230"/>
      <c r="X85" s="230"/>
      <c r="Y85" s="230"/>
      <c r="Z85" s="230"/>
      <c r="AA85" s="230"/>
      <c r="AB85" s="230"/>
      <c r="AC85" s="230"/>
      <c r="AD85" s="230"/>
      <c r="AE85" s="230" t="s">
        <v>107</v>
      </c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P85" s="230"/>
      <c r="AQ85" s="230"/>
      <c r="AR85" s="230"/>
      <c r="AS85" s="230"/>
      <c r="AT85" s="230"/>
      <c r="AU85" s="230"/>
      <c r="AV85" s="230"/>
      <c r="AW85" s="230"/>
      <c r="AX85" s="230"/>
      <c r="AY85" s="230"/>
      <c r="AZ85" s="230"/>
      <c r="BA85" s="230"/>
      <c r="BB85" s="230"/>
      <c r="BC85" s="230"/>
      <c r="BD85" s="230"/>
      <c r="BE85" s="230"/>
      <c r="BF85" s="230"/>
      <c r="BG85" s="230"/>
      <c r="BH85" s="230"/>
    </row>
    <row r="86" spans="1:60" x14ac:dyDescent="0.2">
      <c r="A86" s="248"/>
      <c r="B86" s="249" t="s">
        <v>249</v>
      </c>
      <c r="C86" s="250" t="s">
        <v>249</v>
      </c>
      <c r="D86" s="248"/>
      <c r="E86" s="248"/>
      <c r="F86" s="248"/>
      <c r="G86" s="248"/>
      <c r="H86" s="248"/>
      <c r="I86" s="248"/>
      <c r="J86" s="248"/>
      <c r="K86" s="248"/>
      <c r="L86" s="248"/>
      <c r="M86" s="248"/>
      <c r="N86" s="248"/>
      <c r="O86" s="248"/>
      <c r="P86" s="248"/>
      <c r="Q86" s="248"/>
      <c r="R86" s="248"/>
      <c r="S86" s="248"/>
      <c r="T86" s="248"/>
      <c r="U86" s="248"/>
      <c r="AC86" s="21">
        <v>15</v>
      </c>
      <c r="AD86" s="21">
        <v>21</v>
      </c>
    </row>
    <row r="87" spans="1:60" x14ac:dyDescent="0.2">
      <c r="A87" s="251"/>
      <c r="B87" s="252">
        <v>26</v>
      </c>
      <c r="C87" s="253" t="s">
        <v>249</v>
      </c>
      <c r="D87" s="254"/>
      <c r="E87" s="254"/>
      <c r="F87" s="254"/>
      <c r="G87" s="255">
        <f>G8+G25+G29+G53+G57+G59+G64+G67+G71+G74+G81</f>
        <v>0</v>
      </c>
      <c r="H87" s="248"/>
      <c r="I87" s="248"/>
      <c r="J87" s="248"/>
      <c r="K87" s="248"/>
      <c r="L87" s="248"/>
      <c r="M87" s="248"/>
      <c r="N87" s="248"/>
      <c r="O87" s="248"/>
      <c r="P87" s="248"/>
      <c r="Q87" s="248"/>
      <c r="R87" s="248"/>
      <c r="S87" s="248"/>
      <c r="T87" s="248"/>
      <c r="U87" s="248"/>
      <c r="AC87" s="21">
        <f>SUMIF(L7:L85,AC86,G7:G85)</f>
        <v>0</v>
      </c>
      <c r="AD87" s="21">
        <f>SUMIF(L7:L85,AD86,G7:G85)</f>
        <v>0</v>
      </c>
      <c r="AE87" s="21" t="s">
        <v>250</v>
      </c>
    </row>
    <row r="88" spans="1:60" x14ac:dyDescent="0.2">
      <c r="A88" s="248"/>
      <c r="B88" s="249" t="s">
        <v>249</v>
      </c>
      <c r="C88" s="250" t="s">
        <v>249</v>
      </c>
      <c r="D88" s="248"/>
      <c r="E88" s="248"/>
      <c r="F88" s="248"/>
      <c r="G88" s="248"/>
      <c r="H88" s="248"/>
      <c r="I88" s="248"/>
      <c r="J88" s="248"/>
      <c r="K88" s="248"/>
      <c r="L88" s="248"/>
      <c r="M88" s="248"/>
      <c r="N88" s="248"/>
      <c r="O88" s="248"/>
      <c r="P88" s="248"/>
      <c r="Q88" s="248"/>
      <c r="R88" s="248"/>
      <c r="S88" s="248"/>
      <c r="T88" s="248"/>
      <c r="U88" s="248"/>
    </row>
    <row r="89" spans="1:60" x14ac:dyDescent="0.2">
      <c r="A89" s="248"/>
      <c r="B89" s="249" t="s">
        <v>249</v>
      </c>
      <c r="C89" s="250" t="s">
        <v>249</v>
      </c>
      <c r="D89" s="248"/>
      <c r="E89" s="248"/>
      <c r="F89" s="248"/>
      <c r="G89" s="248"/>
      <c r="H89" s="248"/>
      <c r="I89" s="248"/>
      <c r="J89" s="248"/>
      <c r="K89" s="248"/>
      <c r="L89" s="248"/>
      <c r="M89" s="248"/>
      <c r="N89" s="248"/>
      <c r="O89" s="248"/>
      <c r="P89" s="248"/>
      <c r="Q89" s="248"/>
      <c r="R89" s="248"/>
      <c r="S89" s="248"/>
      <c r="T89" s="248"/>
      <c r="U89" s="248"/>
    </row>
    <row r="90" spans="1:60" x14ac:dyDescent="0.2">
      <c r="A90" s="256">
        <v>33</v>
      </c>
      <c r="B90" s="256"/>
      <c r="C90" s="257"/>
      <c r="D90" s="248"/>
      <c r="E90" s="248"/>
      <c r="F90" s="248"/>
      <c r="G90" s="248"/>
      <c r="H90" s="248"/>
      <c r="I90" s="248"/>
      <c r="J90" s="248"/>
      <c r="K90" s="248"/>
      <c r="L90" s="248"/>
      <c r="M90" s="248"/>
      <c r="N90" s="248"/>
      <c r="O90" s="248"/>
      <c r="P90" s="248"/>
      <c r="Q90" s="248"/>
      <c r="R90" s="248"/>
      <c r="S90" s="248"/>
      <c r="T90" s="248"/>
      <c r="U90" s="248"/>
    </row>
    <row r="91" spans="1:60" x14ac:dyDescent="0.2">
      <c r="A91" s="258"/>
      <c r="B91" s="259"/>
      <c r="C91" s="260"/>
      <c r="D91" s="259"/>
      <c r="E91" s="259"/>
      <c r="F91" s="259"/>
      <c r="G91" s="261"/>
      <c r="H91" s="248"/>
      <c r="I91" s="248"/>
      <c r="J91" s="248"/>
      <c r="K91" s="248"/>
      <c r="L91" s="248"/>
      <c r="M91" s="248"/>
      <c r="N91" s="248"/>
      <c r="O91" s="248"/>
      <c r="P91" s="248"/>
      <c r="Q91" s="248"/>
      <c r="R91" s="248"/>
      <c r="S91" s="248"/>
      <c r="T91" s="248"/>
      <c r="U91" s="248"/>
      <c r="AE91" s="21" t="s">
        <v>251</v>
      </c>
    </row>
    <row r="92" spans="1:60" x14ac:dyDescent="0.2">
      <c r="A92" s="262"/>
      <c r="B92" s="263"/>
      <c r="C92" s="264"/>
      <c r="D92" s="263"/>
      <c r="E92" s="263"/>
      <c r="F92" s="263"/>
      <c r="G92" s="265"/>
      <c r="H92" s="248"/>
      <c r="I92" s="248"/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</row>
    <row r="93" spans="1:60" x14ac:dyDescent="0.2">
      <c r="A93" s="262"/>
      <c r="B93" s="263"/>
      <c r="C93" s="264"/>
      <c r="D93" s="263"/>
      <c r="E93" s="263"/>
      <c r="F93" s="263"/>
      <c r="G93" s="265"/>
      <c r="H93" s="248"/>
      <c r="I93" s="248"/>
      <c r="J93" s="248"/>
      <c r="K93" s="248"/>
      <c r="L93" s="248"/>
      <c r="M93" s="248"/>
      <c r="N93" s="248"/>
      <c r="O93" s="248"/>
      <c r="P93" s="248"/>
      <c r="Q93" s="248"/>
      <c r="R93" s="248"/>
      <c r="S93" s="248"/>
      <c r="T93" s="248"/>
      <c r="U93" s="248"/>
    </row>
    <row r="94" spans="1:60" x14ac:dyDescent="0.2">
      <c r="A94" s="262"/>
      <c r="B94" s="263"/>
      <c r="C94" s="264"/>
      <c r="D94" s="263"/>
      <c r="E94" s="263"/>
      <c r="F94" s="263"/>
      <c r="G94" s="265"/>
      <c r="H94" s="248"/>
      <c r="I94" s="248"/>
      <c r="J94" s="248"/>
      <c r="K94" s="248"/>
      <c r="L94" s="248"/>
      <c r="M94" s="248"/>
      <c r="N94" s="248"/>
      <c r="O94" s="248"/>
      <c r="P94" s="248"/>
      <c r="Q94" s="248"/>
      <c r="R94" s="248"/>
      <c r="S94" s="248"/>
      <c r="T94" s="248"/>
      <c r="U94" s="248"/>
    </row>
    <row r="95" spans="1:60" x14ac:dyDescent="0.2">
      <c r="A95" s="266"/>
      <c r="B95" s="267"/>
      <c r="C95" s="268"/>
      <c r="D95" s="267"/>
      <c r="E95" s="267"/>
      <c r="F95" s="267"/>
      <c r="G95" s="269"/>
      <c r="H95" s="248"/>
      <c r="I95" s="248"/>
      <c r="J95" s="248"/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</row>
    <row r="96" spans="1:60" x14ac:dyDescent="0.2">
      <c r="A96" s="248"/>
      <c r="B96" s="249" t="s">
        <v>249</v>
      </c>
      <c r="C96" s="250" t="s">
        <v>249</v>
      </c>
      <c r="D96" s="248"/>
      <c r="E96" s="248"/>
      <c r="F96" s="248"/>
      <c r="G96" s="248"/>
      <c r="H96" s="248"/>
      <c r="I96" s="248"/>
      <c r="J96" s="248"/>
      <c r="K96" s="248"/>
      <c r="L96" s="248"/>
      <c r="M96" s="248"/>
      <c r="N96" s="248"/>
      <c r="O96" s="248"/>
      <c r="P96" s="248"/>
      <c r="Q96" s="248"/>
      <c r="R96" s="248"/>
      <c r="S96" s="248"/>
      <c r="T96" s="248"/>
      <c r="U96" s="248"/>
    </row>
    <row r="97" spans="3:31" x14ac:dyDescent="0.2">
      <c r="C97" s="271"/>
      <c r="AE97" s="21" t="s">
        <v>252</v>
      </c>
    </row>
  </sheetData>
  <mergeCells count="6">
    <mergeCell ref="A91:G95"/>
    <mergeCell ref="A1:G1"/>
    <mergeCell ref="C2:G2"/>
    <mergeCell ref="C3:G3"/>
    <mergeCell ref="C4:G4"/>
    <mergeCell ref="A90:C90"/>
  </mergeCells>
  <pageMargins left="0.59055118110236204" right="0.39370078740157499" top="0.78740157499999996" bottom="0.78740157499999996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Radek</cp:lastModifiedBy>
  <cp:lastPrinted>2014-02-28T09:52:57Z</cp:lastPrinted>
  <dcterms:created xsi:type="dcterms:W3CDTF">2009-04-08T07:15:50Z</dcterms:created>
  <dcterms:modified xsi:type="dcterms:W3CDTF">2017-03-20T07:46:33Z</dcterms:modified>
</cp:coreProperties>
</file>