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activeTab="1"/>
  </bookViews>
  <sheets>
    <sheet name="Rekapitulace stavby" sheetId="1" r:id="rId1"/>
    <sheet name="18_H - Od Pramínku k zahradě" sheetId="2" r:id="rId2"/>
    <sheet name="Pokyny pro vyplnění" sheetId="3" r:id="rId3"/>
  </sheets>
  <definedNames>
    <definedName name="_xlnm._FilterDatabase" localSheetId="1" hidden="1">'18_H - Od Pramínku k zahradě'!$C$84:$K$310</definedName>
    <definedName name="_xlnm.Print_Titles" localSheetId="1">'18_H - Od Pramínku k zahradě'!$84:$84</definedName>
    <definedName name="_xlnm.Print_Titles" localSheetId="0">'Rekapitulace stavby'!$49:$49</definedName>
    <definedName name="_xlnm.Print_Area" localSheetId="1">'18_H - Od Pramínku k zahradě'!$C$4:$J$34,'18_H - Od Pramínku k zahradě'!$C$40:$J$68,'18_H - Od Pramínku k zahradě'!$C$74:$K$310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52" i="1"/>
  <c r="AX52"/>
  <c r="BI309" i="2"/>
  <c r="BH309"/>
  <c r="BG309"/>
  <c r="BF309"/>
  <c r="T309"/>
  <c r="T308"/>
  <c r="R309"/>
  <c r="R308" s="1"/>
  <c r="P309"/>
  <c r="P308" s="1"/>
  <c r="BK309"/>
  <c r="BK308" s="1"/>
  <c r="J308" s="1"/>
  <c r="J67" s="1"/>
  <c r="J309"/>
  <c r="BE309" s="1"/>
  <c r="BI307"/>
  <c r="BH307"/>
  <c r="BG307"/>
  <c r="BF307"/>
  <c r="T307"/>
  <c r="T306"/>
  <c r="T305" s="1"/>
  <c r="R307"/>
  <c r="R306"/>
  <c r="R305" s="1"/>
  <c r="P307"/>
  <c r="P306" s="1"/>
  <c r="P305" s="1"/>
  <c r="BK307"/>
  <c r="BK306" s="1"/>
  <c r="J307"/>
  <c r="BE307" s="1"/>
  <c r="BI303"/>
  <c r="BH303"/>
  <c r="BG303"/>
  <c r="BF303"/>
  <c r="T303"/>
  <c r="T302" s="1"/>
  <c r="R303"/>
  <c r="R302"/>
  <c r="P303"/>
  <c r="P302" s="1"/>
  <c r="BK303"/>
  <c r="BK302" s="1"/>
  <c r="J302" s="1"/>
  <c r="J64" s="1"/>
  <c r="J303"/>
  <c r="BE303"/>
  <c r="BI300"/>
  <c r="BH300"/>
  <c r="BG300"/>
  <c r="BF300"/>
  <c r="T300"/>
  <c r="R300"/>
  <c r="P300"/>
  <c r="BK300"/>
  <c r="J300"/>
  <c r="BE300" s="1"/>
  <c r="BI298"/>
  <c r="BH298"/>
  <c r="BG298"/>
  <c r="BF298"/>
  <c r="T298"/>
  <c r="T297"/>
  <c r="R298"/>
  <c r="R297"/>
  <c r="R296" s="1"/>
  <c r="P298"/>
  <c r="P297" s="1"/>
  <c r="BK298"/>
  <c r="BK297" s="1"/>
  <c r="J298"/>
  <c r="BE298" s="1"/>
  <c r="BI295"/>
  <c r="BH295"/>
  <c r="BG295"/>
  <c r="BF295"/>
  <c r="T295"/>
  <c r="T294" s="1"/>
  <c r="R295"/>
  <c r="R294"/>
  <c r="P295"/>
  <c r="P294" s="1"/>
  <c r="BK295"/>
  <c r="BK294" s="1"/>
  <c r="J294" s="1"/>
  <c r="J61" s="1"/>
  <c r="J295"/>
  <c r="BE295"/>
  <c r="BI293"/>
  <c r="BH293"/>
  <c r="BG293"/>
  <c r="BF293"/>
  <c r="T293"/>
  <c r="R293"/>
  <c r="P293"/>
  <c r="BK293"/>
  <c r="J293"/>
  <c r="BE293" s="1"/>
  <c r="BI292"/>
  <c r="BH292"/>
  <c r="BG292"/>
  <c r="BF292"/>
  <c r="T292"/>
  <c r="R292"/>
  <c r="P292"/>
  <c r="BK292"/>
  <c r="J292"/>
  <c r="BE292" s="1"/>
  <c r="BI290"/>
  <c r="BH290"/>
  <c r="BG290"/>
  <c r="BF290"/>
  <c r="T290"/>
  <c r="R290"/>
  <c r="P290"/>
  <c r="BK290"/>
  <c r="J290"/>
  <c r="BE290" s="1"/>
  <c r="BI288"/>
  <c r="BH288"/>
  <c r="BG288"/>
  <c r="BF288"/>
  <c r="T288"/>
  <c r="R288"/>
  <c r="P288"/>
  <c r="BK288"/>
  <c r="J288"/>
  <c r="BE288" s="1"/>
  <c r="BI286"/>
  <c r="BH286"/>
  <c r="BG286"/>
  <c r="BF286"/>
  <c r="T286"/>
  <c r="R286"/>
  <c r="P286"/>
  <c r="BK286"/>
  <c r="J286"/>
  <c r="BE286" s="1"/>
  <c r="BI284"/>
  <c r="BH284"/>
  <c r="BG284"/>
  <c r="BF284"/>
  <c r="T284"/>
  <c r="T283"/>
  <c r="R284"/>
  <c r="R283" s="1"/>
  <c r="P284"/>
  <c r="P283" s="1"/>
  <c r="BK284"/>
  <c r="J284"/>
  <c r="BE284" s="1"/>
  <c r="BI282"/>
  <c r="BH282"/>
  <c r="BG282"/>
  <c r="BF282"/>
  <c r="T282"/>
  <c r="R282"/>
  <c r="P282"/>
  <c r="BK282"/>
  <c r="J282"/>
  <c r="BE282" s="1"/>
  <c r="BI281"/>
  <c r="BH281"/>
  <c r="BG281"/>
  <c r="BF281"/>
  <c r="T281"/>
  <c r="R281"/>
  <c r="P281"/>
  <c r="BK281"/>
  <c r="J281"/>
  <c r="BE281"/>
  <c r="BI280"/>
  <c r="BH280"/>
  <c r="BG280"/>
  <c r="BF280"/>
  <c r="T280"/>
  <c r="R280"/>
  <c r="P280"/>
  <c r="BK280"/>
  <c r="J280"/>
  <c r="BE280"/>
  <c r="BI279"/>
  <c r="BH279"/>
  <c r="BG279"/>
  <c r="BF279"/>
  <c r="T279"/>
  <c r="R279"/>
  <c r="P279"/>
  <c r="BK279"/>
  <c r="J279"/>
  <c r="BE279" s="1"/>
  <c r="BI278"/>
  <c r="BH278"/>
  <c r="BG278"/>
  <c r="BF278"/>
  <c r="T278"/>
  <c r="R278"/>
  <c r="P278"/>
  <c r="BK278"/>
  <c r="J278"/>
  <c r="BE278" s="1"/>
  <c r="BI277"/>
  <c r="BH277"/>
  <c r="BG277"/>
  <c r="BF277"/>
  <c r="T277"/>
  <c r="R277"/>
  <c r="P277"/>
  <c r="BK277"/>
  <c r="J277"/>
  <c r="BE277"/>
  <c r="BI276"/>
  <c r="BH276"/>
  <c r="BG276"/>
  <c r="BF276"/>
  <c r="T276"/>
  <c r="R276"/>
  <c r="P276"/>
  <c r="BK276"/>
  <c r="J276"/>
  <c r="BE276"/>
  <c r="BI275"/>
  <c r="BH275"/>
  <c r="BG275"/>
  <c r="BF275"/>
  <c r="T275"/>
  <c r="R275"/>
  <c r="P275"/>
  <c r="BK275"/>
  <c r="J275"/>
  <c r="BE275" s="1"/>
  <c r="BI274"/>
  <c r="BH274"/>
  <c r="BG274"/>
  <c r="BF274"/>
  <c r="T274"/>
  <c r="R274"/>
  <c r="P274"/>
  <c r="BK274"/>
  <c r="J274"/>
  <c r="BE274" s="1"/>
  <c r="BI273"/>
  <c r="BH273"/>
  <c r="BG273"/>
  <c r="BF273"/>
  <c r="T273"/>
  <c r="R273"/>
  <c r="P273"/>
  <c r="BK273"/>
  <c r="J273"/>
  <c r="BE273"/>
  <c r="BI272"/>
  <c r="BH272"/>
  <c r="BG272"/>
  <c r="BF272"/>
  <c r="T272"/>
  <c r="R272"/>
  <c r="P272"/>
  <c r="BK272"/>
  <c r="J272"/>
  <c r="BE272" s="1"/>
  <c r="BI271"/>
  <c r="BH271"/>
  <c r="BG271"/>
  <c r="BF271"/>
  <c r="T271"/>
  <c r="R271"/>
  <c r="P271"/>
  <c r="BK271"/>
  <c r="J271"/>
  <c r="BE271" s="1"/>
  <c r="BI270"/>
  <c r="BH270"/>
  <c r="BG270"/>
  <c r="BF270"/>
  <c r="T270"/>
  <c r="R270"/>
  <c r="P270"/>
  <c r="BK270"/>
  <c r="J270"/>
  <c r="BE270" s="1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6"/>
  <c r="BH266"/>
  <c r="BG266"/>
  <c r="BF266"/>
  <c r="T266"/>
  <c r="R266"/>
  <c r="P266"/>
  <c r="BK266"/>
  <c r="J266"/>
  <c r="BE266" s="1"/>
  <c r="BI264"/>
  <c r="BH264"/>
  <c r="BG264"/>
  <c r="BF264"/>
  <c r="T264"/>
  <c r="R264"/>
  <c r="P264"/>
  <c r="BK264"/>
  <c r="J264"/>
  <c r="BE264" s="1"/>
  <c r="BI262"/>
  <c r="BH262"/>
  <c r="BG262"/>
  <c r="BF262"/>
  <c r="T262"/>
  <c r="R262"/>
  <c r="P262"/>
  <c r="BK262"/>
  <c r="J262"/>
  <c r="BE262" s="1"/>
  <c r="BI260"/>
  <c r="BH260"/>
  <c r="BG260"/>
  <c r="BF260"/>
  <c r="T260"/>
  <c r="R260"/>
  <c r="P260"/>
  <c r="BK260"/>
  <c r="J260"/>
  <c r="BE260"/>
  <c r="BI258"/>
  <c r="BH258"/>
  <c r="BG258"/>
  <c r="BF258"/>
  <c r="T258"/>
  <c r="R258"/>
  <c r="P258"/>
  <c r="BK258"/>
  <c r="J258"/>
  <c r="BE258" s="1"/>
  <c r="BI256"/>
  <c r="BH256"/>
  <c r="BG256"/>
  <c r="BF256"/>
  <c r="T256"/>
  <c r="R256"/>
  <c r="P256"/>
  <c r="BK256"/>
  <c r="J256"/>
  <c r="BE256" s="1"/>
  <c r="BI254"/>
  <c r="BH254"/>
  <c r="BG254"/>
  <c r="BF254"/>
  <c r="T254"/>
  <c r="R254"/>
  <c r="P254"/>
  <c r="BK254"/>
  <c r="J254"/>
  <c r="BE254" s="1"/>
  <c r="BI252"/>
  <c r="BH252"/>
  <c r="BG252"/>
  <c r="BF252"/>
  <c r="T252"/>
  <c r="R252"/>
  <c r="P252"/>
  <c r="BK252"/>
  <c r="J252"/>
  <c r="BE252" s="1"/>
  <c r="BI250"/>
  <c r="BH250"/>
  <c r="BG250"/>
  <c r="BF250"/>
  <c r="T250"/>
  <c r="R250"/>
  <c r="P250"/>
  <c r="P245" s="1"/>
  <c r="BK250"/>
  <c r="J250"/>
  <c r="BE250" s="1"/>
  <c r="BI248"/>
  <c r="BH248"/>
  <c r="BG248"/>
  <c r="BF248"/>
  <c r="T248"/>
  <c r="R248"/>
  <c r="R245" s="1"/>
  <c r="P248"/>
  <c r="BK248"/>
  <c r="J248"/>
  <c r="BE248" s="1"/>
  <c r="BI246"/>
  <c r="BH246"/>
  <c r="BG246"/>
  <c r="BF246"/>
  <c r="T246"/>
  <c r="T245" s="1"/>
  <c r="R246"/>
  <c r="P246"/>
  <c r="BK246"/>
  <c r="J246"/>
  <c r="BE246"/>
  <c r="BI243"/>
  <c r="BH243"/>
  <c r="BG243"/>
  <c r="BF243"/>
  <c r="T243"/>
  <c r="T242" s="1"/>
  <c r="R243"/>
  <c r="R242"/>
  <c r="P243"/>
  <c r="P242"/>
  <c r="BK243"/>
  <c r="BK242" s="1"/>
  <c r="J242" s="1"/>
  <c r="J58" s="1"/>
  <c r="J243"/>
  <c r="BE243" s="1"/>
  <c r="BI240"/>
  <c r="BH240"/>
  <c r="BG240"/>
  <c r="BF240"/>
  <c r="T240"/>
  <c r="R240"/>
  <c r="P240"/>
  <c r="BK240"/>
  <c r="J240"/>
  <c r="BE240"/>
  <c r="BI236"/>
  <c r="BH236"/>
  <c r="BG236"/>
  <c r="BF236"/>
  <c r="T236"/>
  <c r="R236"/>
  <c r="P236"/>
  <c r="BK236"/>
  <c r="J236"/>
  <c r="BE236" s="1"/>
  <c r="BI234"/>
  <c r="BH234"/>
  <c r="BG234"/>
  <c r="BF234"/>
  <c r="T234"/>
  <c r="T233"/>
  <c r="R234"/>
  <c r="R233"/>
  <c r="P234"/>
  <c r="P233" s="1"/>
  <c r="BK234"/>
  <c r="J234"/>
  <c r="BE234" s="1"/>
  <c r="BI231"/>
  <c r="BH231"/>
  <c r="BG231"/>
  <c r="BF231"/>
  <c r="T231"/>
  <c r="R231"/>
  <c r="P231"/>
  <c r="P226" s="1"/>
  <c r="BK231"/>
  <c r="J231"/>
  <c r="BE231" s="1"/>
  <c r="BI229"/>
  <c r="BH229"/>
  <c r="BG229"/>
  <c r="BF229"/>
  <c r="T229"/>
  <c r="R229"/>
  <c r="R226" s="1"/>
  <c r="P229"/>
  <c r="BK229"/>
  <c r="J229"/>
  <c r="BE229"/>
  <c r="BI227"/>
  <c r="BH227"/>
  <c r="BG227"/>
  <c r="BF227"/>
  <c r="T227"/>
  <c r="T226" s="1"/>
  <c r="R227"/>
  <c r="P227"/>
  <c r="BK227"/>
  <c r="J227"/>
  <c r="BE227" s="1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19"/>
  <c r="BH219"/>
  <c r="BG219"/>
  <c r="BF219"/>
  <c r="T219"/>
  <c r="R219"/>
  <c r="P219"/>
  <c r="BK219"/>
  <c r="J219"/>
  <c r="BE219" s="1"/>
  <c r="BI218"/>
  <c r="BH218"/>
  <c r="BG218"/>
  <c r="BF218"/>
  <c r="T218"/>
  <c r="R218"/>
  <c r="P218"/>
  <c r="BK218"/>
  <c r="J218"/>
  <c r="BE218" s="1"/>
  <c r="BI216"/>
  <c r="BH216"/>
  <c r="BG216"/>
  <c r="BF216"/>
  <c r="T216"/>
  <c r="R216"/>
  <c r="P216"/>
  <c r="BK216"/>
  <c r="J216"/>
  <c r="BE216" s="1"/>
  <c r="BI214"/>
  <c r="BH214"/>
  <c r="BG214"/>
  <c r="BF214"/>
  <c r="T214"/>
  <c r="R214"/>
  <c r="P214"/>
  <c r="BK214"/>
  <c r="J214"/>
  <c r="BE214" s="1"/>
  <c r="BI212"/>
  <c r="BH212"/>
  <c r="BG212"/>
  <c r="BF212"/>
  <c r="T212"/>
  <c r="R212"/>
  <c r="P212"/>
  <c r="P206" s="1"/>
  <c r="BK212"/>
  <c r="J212"/>
  <c r="BE212" s="1"/>
  <c r="BI211"/>
  <c r="BH211"/>
  <c r="BG211"/>
  <c r="BF211"/>
  <c r="T211"/>
  <c r="R211"/>
  <c r="R206" s="1"/>
  <c r="P211"/>
  <c r="BK211"/>
  <c r="J211"/>
  <c r="BE211"/>
  <c r="BI207"/>
  <c r="BH207"/>
  <c r="BG207"/>
  <c r="BF207"/>
  <c r="T207"/>
  <c r="T206" s="1"/>
  <c r="R207"/>
  <c r="P207"/>
  <c r="BK207"/>
  <c r="BK206" s="1"/>
  <c r="J206" s="1"/>
  <c r="J55" s="1"/>
  <c r="J207"/>
  <c r="BE207" s="1"/>
  <c r="BI201"/>
  <c r="BH201"/>
  <c r="BG201"/>
  <c r="BF201"/>
  <c r="T201"/>
  <c r="R201"/>
  <c r="P201"/>
  <c r="BK201"/>
  <c r="J201"/>
  <c r="BE201" s="1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 s="1"/>
  <c r="BI192"/>
  <c r="BH192"/>
  <c r="BG192"/>
  <c r="BF192"/>
  <c r="T192"/>
  <c r="R192"/>
  <c r="P192"/>
  <c r="BK192"/>
  <c r="J192"/>
  <c r="BE192"/>
  <c r="BI190"/>
  <c r="BH190"/>
  <c r="BG190"/>
  <c r="BF190"/>
  <c r="T190"/>
  <c r="R190"/>
  <c r="P190"/>
  <c r="BK190"/>
  <c r="J190"/>
  <c r="BE190" s="1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 s="1"/>
  <c r="BI184"/>
  <c r="BH184"/>
  <c r="BG184"/>
  <c r="BF184"/>
  <c r="T184"/>
  <c r="R184"/>
  <c r="P184"/>
  <c r="BK184"/>
  <c r="J184"/>
  <c r="BE184" s="1"/>
  <c r="BI182"/>
  <c r="BH182"/>
  <c r="BG182"/>
  <c r="BF182"/>
  <c r="T182"/>
  <c r="R182"/>
  <c r="P182"/>
  <c r="BK182"/>
  <c r="J182"/>
  <c r="BE182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2"/>
  <c r="BH172"/>
  <c r="BG172"/>
  <c r="BF172"/>
  <c r="T172"/>
  <c r="R172"/>
  <c r="P172"/>
  <c r="BK172"/>
  <c r="J172"/>
  <c r="BE172" s="1"/>
  <c r="BI170"/>
  <c r="BH170"/>
  <c r="BG170"/>
  <c r="BF170"/>
  <c r="T170"/>
  <c r="R170"/>
  <c r="P170"/>
  <c r="BK170"/>
  <c r="J170"/>
  <c r="BE170" s="1"/>
  <c r="BI166"/>
  <c r="BH166"/>
  <c r="BG166"/>
  <c r="BF166"/>
  <c r="T166"/>
  <c r="R166"/>
  <c r="P166"/>
  <c r="BK166"/>
  <c r="J166"/>
  <c r="BE166" s="1"/>
  <c r="BI164"/>
  <c r="BH164"/>
  <c r="BG164"/>
  <c r="BF164"/>
  <c r="T164"/>
  <c r="R164"/>
  <c r="P164"/>
  <c r="BK164"/>
  <c r="J164"/>
  <c r="BE164" s="1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 s="1"/>
  <c r="BI160"/>
  <c r="BH160"/>
  <c r="BG160"/>
  <c r="BF160"/>
  <c r="T160"/>
  <c r="R160"/>
  <c r="P160"/>
  <c r="BK160"/>
  <c r="J160"/>
  <c r="BE160" s="1"/>
  <c r="BI159"/>
  <c r="BH159"/>
  <c r="BG159"/>
  <c r="BF159"/>
  <c r="T159"/>
  <c r="R159"/>
  <c r="P159"/>
  <c r="BK159"/>
  <c r="J159"/>
  <c r="BE159" s="1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 s="1"/>
  <c r="BI154"/>
  <c r="BH154"/>
  <c r="BG154"/>
  <c r="BF154"/>
  <c r="T154"/>
  <c r="R154"/>
  <c r="P154"/>
  <c r="BK154"/>
  <c r="J154"/>
  <c r="BE154" s="1"/>
  <c r="BI153"/>
  <c r="BH153"/>
  <c r="BG153"/>
  <c r="BF153"/>
  <c r="T153"/>
  <c r="R153"/>
  <c r="P153"/>
  <c r="BK153"/>
  <c r="J153"/>
  <c r="BE153" s="1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 s="1"/>
  <c r="BI143"/>
  <c r="BH143"/>
  <c r="BG143"/>
  <c r="BF143"/>
  <c r="T143"/>
  <c r="R143"/>
  <c r="P143"/>
  <c r="BK143"/>
  <c r="J143"/>
  <c r="BE143" s="1"/>
  <c r="BI141"/>
  <c r="BH141"/>
  <c r="BG141"/>
  <c r="BF141"/>
  <c r="T141"/>
  <c r="R141"/>
  <c r="P141"/>
  <c r="BK141"/>
  <c r="J141"/>
  <c r="BE141" s="1"/>
  <c r="BI139"/>
  <c r="BH139"/>
  <c r="BG139"/>
  <c r="BF139"/>
  <c r="T139"/>
  <c r="R139"/>
  <c r="P139"/>
  <c r="BK139"/>
  <c r="J139"/>
  <c r="BE139" s="1"/>
  <c r="BI137"/>
  <c r="BH137"/>
  <c r="BG137"/>
  <c r="BF137"/>
  <c r="T137"/>
  <c r="R137"/>
  <c r="P137"/>
  <c r="BK137"/>
  <c r="J137"/>
  <c r="BE137" s="1"/>
  <c r="BI134"/>
  <c r="BH134"/>
  <c r="BG134"/>
  <c r="BF134"/>
  <c r="T134"/>
  <c r="R134"/>
  <c r="P134"/>
  <c r="BK134"/>
  <c r="J134"/>
  <c r="BE134" s="1"/>
  <c r="BI132"/>
  <c r="BH132"/>
  <c r="BG132"/>
  <c r="BF132"/>
  <c r="T132"/>
  <c r="R132"/>
  <c r="P132"/>
  <c r="BK132"/>
  <c r="J132"/>
  <c r="BE132" s="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 s="1"/>
  <c r="BI126"/>
  <c r="BH126"/>
  <c r="BG126"/>
  <c r="BF126"/>
  <c r="T126"/>
  <c r="R126"/>
  <c r="P126"/>
  <c r="BK126"/>
  <c r="J126"/>
  <c r="BE126" s="1"/>
  <c r="BI124"/>
  <c r="BH124"/>
  <c r="BG124"/>
  <c r="BF124"/>
  <c r="T124"/>
  <c r="R124"/>
  <c r="P124"/>
  <c r="BK124"/>
  <c r="J124"/>
  <c r="BE124" s="1"/>
  <c r="BI122"/>
  <c r="BH122"/>
  <c r="BG122"/>
  <c r="BF122"/>
  <c r="T122"/>
  <c r="R122"/>
  <c r="P122"/>
  <c r="BK122"/>
  <c r="J122"/>
  <c r="BE122"/>
  <c r="BI118"/>
  <c r="BH118"/>
  <c r="BG118"/>
  <c r="BF118"/>
  <c r="T118"/>
  <c r="R118"/>
  <c r="P118"/>
  <c r="BK118"/>
  <c r="J118"/>
  <c r="BE118" s="1"/>
  <c r="BI114"/>
  <c r="BH114"/>
  <c r="BG114"/>
  <c r="BF114"/>
  <c r="T114"/>
  <c r="R114"/>
  <c r="P114"/>
  <c r="BK114"/>
  <c r="J114"/>
  <c r="BE114" s="1"/>
  <c r="BI112"/>
  <c r="BH112"/>
  <c r="BG112"/>
  <c r="BF112"/>
  <c r="T112"/>
  <c r="R112"/>
  <c r="P112"/>
  <c r="BK112"/>
  <c r="J112"/>
  <c r="BE112" s="1"/>
  <c r="BI110"/>
  <c r="BH110"/>
  <c r="BG110"/>
  <c r="BF110"/>
  <c r="T110"/>
  <c r="R110"/>
  <c r="P110"/>
  <c r="BK110"/>
  <c r="J110"/>
  <c r="BE110" s="1"/>
  <c r="BI108"/>
  <c r="BH108"/>
  <c r="BG108"/>
  <c r="BF108"/>
  <c r="T108"/>
  <c r="R108"/>
  <c r="P108"/>
  <c r="BK108"/>
  <c r="J108"/>
  <c r="BE108" s="1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 s="1"/>
  <c r="BI102"/>
  <c r="BH102"/>
  <c r="BG102"/>
  <c r="BF102"/>
  <c r="T102"/>
  <c r="R102"/>
  <c r="P102"/>
  <c r="BK102"/>
  <c r="J102"/>
  <c r="BE102"/>
  <c r="BI100"/>
  <c r="BH100"/>
  <c r="BG100"/>
  <c r="BF100"/>
  <c r="T100"/>
  <c r="R100"/>
  <c r="P100"/>
  <c r="BK100"/>
  <c r="J100"/>
  <c r="BE100" s="1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 s="1"/>
  <c r="BI94"/>
  <c r="BH94"/>
  <c r="BG94"/>
  <c r="BF94"/>
  <c r="T94"/>
  <c r="R94"/>
  <c r="R87" s="1"/>
  <c r="P94"/>
  <c r="BK94"/>
  <c r="J94"/>
  <c r="BE94"/>
  <c r="BI92"/>
  <c r="BH92"/>
  <c r="BG92"/>
  <c r="BF92"/>
  <c r="T92"/>
  <c r="R92"/>
  <c r="P92"/>
  <c r="BK92"/>
  <c r="J92"/>
  <c r="BE92" s="1"/>
  <c r="BI90"/>
  <c r="BH90"/>
  <c r="BG90"/>
  <c r="BF90"/>
  <c r="T90"/>
  <c r="R90"/>
  <c r="P90"/>
  <c r="BK90"/>
  <c r="J90"/>
  <c r="BE90"/>
  <c r="BI88"/>
  <c r="BH88"/>
  <c r="BG88"/>
  <c r="BF88"/>
  <c r="T88"/>
  <c r="T87"/>
  <c r="R88"/>
  <c r="P88"/>
  <c r="P87"/>
  <c r="P86" s="1"/>
  <c r="BK88"/>
  <c r="J88"/>
  <c r="BE88" s="1"/>
  <c r="J81"/>
  <c r="F81"/>
  <c r="F79"/>
  <c r="E77"/>
  <c r="J47"/>
  <c r="F47"/>
  <c r="F45"/>
  <c r="E43"/>
  <c r="J16"/>
  <c r="E16"/>
  <c r="F82" s="1"/>
  <c r="J15"/>
  <c r="J10"/>
  <c r="J79" s="1"/>
  <c r="AS51" i="1"/>
  <c r="L47"/>
  <c r="AM46"/>
  <c r="L46"/>
  <c r="AM44"/>
  <c r="L44"/>
  <c r="L42"/>
  <c r="L41"/>
  <c r="BK283" i="2" l="1"/>
  <c r="J283" s="1"/>
  <c r="J60" s="1"/>
  <c r="F30"/>
  <c r="BB52" i="1" s="1"/>
  <c r="BB51" s="1"/>
  <c r="W28" s="1"/>
  <c r="BK87" i="2"/>
  <c r="F31"/>
  <c r="BC52" i="1" s="1"/>
  <c r="BC51" s="1"/>
  <c r="AY51" s="1"/>
  <c r="BK226" i="2"/>
  <c r="J226" s="1"/>
  <c r="J56" s="1"/>
  <c r="BK233"/>
  <c r="J233" s="1"/>
  <c r="J57" s="1"/>
  <c r="BK245"/>
  <c r="J245" s="1"/>
  <c r="J59" s="1"/>
  <c r="F32"/>
  <c r="BD52" i="1" s="1"/>
  <c r="BD51" s="1"/>
  <c r="W30" s="1"/>
  <c r="J29" i="2"/>
  <c r="AW52" i="1" s="1"/>
  <c r="J28" i="2"/>
  <c r="AV52" i="1" s="1"/>
  <c r="R86" i="2"/>
  <c r="R85" s="1"/>
  <c r="J306"/>
  <c r="J66" s="1"/>
  <c r="BK305"/>
  <c r="J305" s="1"/>
  <c r="J65" s="1"/>
  <c r="J297"/>
  <c r="J63" s="1"/>
  <c r="BK296"/>
  <c r="J296" s="1"/>
  <c r="J62" s="1"/>
  <c r="P296"/>
  <c r="P85" s="1"/>
  <c r="AU52" i="1" s="1"/>
  <c r="AU51" s="1"/>
  <c r="T86" i="2"/>
  <c r="T85" s="1"/>
  <c r="F28"/>
  <c r="AZ52" i="1" s="1"/>
  <c r="AZ51" s="1"/>
  <c r="T296" i="2"/>
  <c r="J45"/>
  <c r="F29"/>
  <c r="BA52" i="1" s="1"/>
  <c r="BA51" s="1"/>
  <c r="F48" i="2"/>
  <c r="BK86" l="1"/>
  <c r="BK85" s="1"/>
  <c r="J85" s="1"/>
  <c r="AX51" i="1"/>
  <c r="AT52"/>
  <c r="W29"/>
  <c r="J87" i="2"/>
  <c r="J54" s="1"/>
  <c r="W26" i="1"/>
  <c r="AV51"/>
  <c r="AW51"/>
  <c r="AK27" s="1"/>
  <c r="W27"/>
  <c r="J86" i="2" l="1"/>
  <c r="J53" s="1"/>
  <c r="AT51" i="1"/>
  <c r="AK26"/>
  <c r="J52" i="2"/>
  <c r="J25"/>
  <c r="AG52" i="1" l="1"/>
  <c r="J34" i="2"/>
  <c r="AG51" i="1" l="1"/>
  <c r="AN52"/>
  <c r="AK23" l="1"/>
  <c r="AK32" s="1"/>
  <c r="AN51"/>
</calcChain>
</file>

<file path=xl/sharedStrings.xml><?xml version="1.0" encoding="utf-8"?>
<sst xmlns="http://schemas.openxmlformats.org/spreadsheetml/2006/main" count="3366" uniqueCount="850">
  <si>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</si>
  <si>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</si>
  <si>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</si>
  <si>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</si>
  <si>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</si>
  <si>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</si>
  <si>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</si>
  <si>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{4b62e878-83f4-4774-863e-052c140c6d41}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</si>
  <si>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</si>
  <si>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</si>
  <si>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</si>
  <si>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</si>
  <si>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</si>
  <si>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</si>
  <si>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</si>
  <si>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</si>
  <si>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18_H</t>
  </si>
  <si>
    <t>Stavba:</t>
  </si>
  <si>
    <t>Od Pramínku k zahradě</t>
  </si>
  <si>
    <t>KSO:</t>
  </si>
  <si>
    <t>CC-CZ:</t>
  </si>
  <si>
    <t>Místo:</t>
  </si>
  <si>
    <t>Valašská Bystřice</t>
  </si>
  <si>
    <t>Datum:</t>
  </si>
  <si>
    <t>Zadavatel:</t>
  </si>
  <si>
    <t>IČ:</t>
  </si>
  <si>
    <t>Obec Valašská Bystřice</t>
  </si>
  <si>
    <t>DIČ:</t>
  </si>
  <si>
    <t>Uchazeč:</t>
  </si>
  <si>
    <t>Projektant:</t>
  </si>
  <si>
    <t>ZAHRADA-PARK-KRAJINA s.r.o.</t>
  </si>
  <si>
    <t>True</t>
  </si>
  <si>
    <t>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</si>
  <si>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</si>
  <si>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</si>
  <si>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</si>
  <si>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</si>
  <si>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</si>
  <si>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</si>
  <si>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</si>
  <si>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</si>
  <si>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</si>
  <si>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</si>
  <si>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</si>
  <si>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</si>
  <si>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</si>
  <si>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</si>
  <si>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</si>
  <si>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</si>
  <si>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</si>
  <si>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</si>
  <si>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</si>
  <si>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</si>
  <si>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</si>
  <si>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</si>
  <si>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</si>
  <si>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</si>
  <si>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</si>
  <si>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</si>
  <si>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</si>
  <si>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</si>
  <si>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</si>
  <si>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</si>
  <si>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</si>
  <si>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</si>
  <si>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</si>
  <si>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</si>
  <si>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</si>
  <si>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</si>
  <si>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</si>
  <si>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</si>
  <si>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</si>
  <si>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</si>
  <si>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</si>
  <si>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</si>
  <si>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</si>
  <si>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</si>
  <si>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</si>
  <si>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</si>
  <si>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</si>
  <si>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rýha</t>
  </si>
  <si>
    <t>4,31</t>
  </si>
  <si>
    <t>2</t>
  </si>
  <si>
    <t>jáma</t>
  </si>
  <si>
    <t>16</t>
  </si>
  <si>
    <t>KRYCÍ LIST SOUPISU</t>
  </si>
  <si>
    <t>patky</t>
  </si>
  <si>
    <t>4,371</t>
  </si>
  <si>
    <t>přebytek</t>
  </si>
  <si>
    <t>30,181</t>
  </si>
  <si>
    <t>podorničí</t>
  </si>
  <si>
    <t>20</t>
  </si>
  <si>
    <t>trávník_rovina</t>
  </si>
  <si>
    <t>165</t>
  </si>
  <si>
    <t>trávník_svah</t>
  </si>
  <si>
    <t>70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</si>
  <si>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</si>
  <si>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</si>
  <si>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</si>
  <si>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</si>
  <si>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</si>
  <si>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</si>
  <si>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</si>
  <si>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</si>
  <si>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</si>
  <si>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</si>
  <si>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</si>
  <si>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</si>
  <si>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</si>
  <si>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</si>
  <si>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</si>
  <si>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</si>
  <si>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</si>
  <si>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</si>
  <si>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</si>
  <si>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VRN5 - Finanční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</si>
  <si>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</si>
  <si>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</si>
  <si>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</si>
  <si>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</si>
  <si>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</si>
  <si>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</si>
  <si>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</si>
  <si>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</si>
  <si>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</si>
  <si>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</si>
  <si>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</si>
  <si>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</si>
  <si>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</si>
  <si>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</si>
  <si>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</si>
  <si>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</si>
  <si>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</si>
  <si>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</si>
  <si>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</si>
  <si>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</si>
  <si>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</si>
  <si>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</si>
  <si>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2018 01</t>
  </si>
  <si>
    <t>4</t>
  </si>
  <si>
    <t>-1390403160</t>
  </si>
  <si>
    <t>VV</t>
  </si>
  <si>
    <t>"rozebrání chodníku" 34</t>
  </si>
  <si>
    <t>113107312</t>
  </si>
  <si>
    <t>Odstranění podkladů nebo krytů strojně plochy jednotlivě do 50 m2 s přemístěním hmot na skládku na vzdálenost do 3 m nebo s naložením na dopravní prostředek z kameniva těženého, o tl. vrstvy přes 100 do 200 mm</t>
  </si>
  <si>
    <t>1171651513</t>
  </si>
  <si>
    <t>"chodník" 34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</si>
  <si>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</si>
  <si>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</si>
  <si>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</si>
  <si>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</si>
  <si>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-1673705287</t>
  </si>
  <si>
    <t>"chodník" 40</t>
  </si>
  <si>
    <t>114203202</t>
  </si>
  <si>
    <t>Očištění lomového kamene nebo betonových tvárnic získaných při rozebrání dlažeb, záhozů, rovnanin a soustřeďovacích staveb od malty</t>
  </si>
  <si>
    <t>m3</t>
  </si>
  <si>
    <t>756799916</t>
  </si>
  <si>
    <t>"stáv.zídka" 1</t>
  </si>
  <si>
    <t>5</t>
  </si>
  <si>
    <t>114203301</t>
  </si>
  <si>
    <t>Třídění lomového kamene nebo betonových tvárnic získaných při rozebrání dlažeb, záhozů, rovnanin a soustřeďovacích staveb podle druhu, velikosti nebo tvaru</t>
  </si>
  <si>
    <t>-341980435</t>
  </si>
  <si>
    <t>6</t>
  </si>
  <si>
    <t>121101101</t>
  </si>
  <si>
    <t>Sejmutí ornice nebo lesní půdy s vodorovným přemístěním na hromady v místě upotřebení nebo na dočasné či trvalé skládky se složením, na vzdálenost do 50 m</t>
  </si>
  <si>
    <t>1970623883</t>
  </si>
  <si>
    <t>"terénní úpravy na ploše 100m2" 100*0,15</t>
  </si>
  <si>
    <t>7</t>
  </si>
  <si>
    <t>121103111</t>
  </si>
  <si>
    <t>Skrývka zemin schopných zúrodnění v rovině a ve sklonu do 1:5</t>
  </si>
  <si>
    <t>-791700089</t>
  </si>
  <si>
    <t>"terénní úpravy" 20</t>
  </si>
  <si>
    <t>8</t>
  </si>
  <si>
    <t>131201101</t>
  </si>
  <si>
    <t>Hloubení nezapažených jam a zářezů s urovnáním dna do předepsaného profilu a spádu v hornině tř. 3 do 100 m3</t>
  </si>
  <si>
    <t>1536489779</t>
  </si>
  <si>
    <t>"výkop dopadové plochy, plocha 86m2" 16</t>
  </si>
  <si>
    <t>9</t>
  </si>
  <si>
    <t>131201109</t>
  </si>
  <si>
    <t>Hloubení nezapažených jam a zářezů s urovnáním dna do předepsaného profilu a spádu Příplatek k cenám za lepivost horniny tř. 3</t>
  </si>
  <si>
    <t>1275364718</t>
  </si>
  <si>
    <t>10</t>
  </si>
  <si>
    <t>131203101</t>
  </si>
  <si>
    <t>Hloubení zapažených i nezapažených jam ručním nebo pneumatickým nářadím s urovnáním dna do předepsaného profilu a spádu v horninách tř. 3 soudržných</t>
  </si>
  <si>
    <t>2000917170</t>
  </si>
  <si>
    <t>"patky pro herní prvky" 0,25*(4+3+1+2+1+1+1+1+1)+"pro skluzavku" 4*0,45*0,45*0,6+0,3*0,75*0,6</t>
  </si>
  <si>
    <t>11</t>
  </si>
  <si>
    <t>131203109</t>
  </si>
  <si>
    <t>Hloubení zapažených i nezapažených jam ručním nebo pneumatickým nářadím s urovnáním dna do předepsaného profilu a spádu v horninách tř. 3 Příplatek k cenám za lepivost horniny tř. 3</t>
  </si>
  <si>
    <t>-747857025</t>
  </si>
  <si>
    <t>12</t>
  </si>
  <si>
    <t>132212101</t>
  </si>
  <si>
    <t>Hloubení zapažených i nezapažených rýh šířky do 600 mm ručním nebo pneumatickým nářadím s urovnáním dna do předepsaného profilu a spádu v horninách tř. 3 soudržných</t>
  </si>
  <si>
    <t>-972729091</t>
  </si>
  <si>
    <t>"výkop pro zídku" 2+"pro posedovou lavici" 11*0,7*0,3</t>
  </si>
  <si>
    <t>13</t>
  </si>
  <si>
    <t>132212109</t>
  </si>
  <si>
    <t>Hloubení zapažených i nezapažených rýh šířky do 600 mm ručním nebo pneumatickým nářadím s urovnáním dna do předepsaného profilu a spádu v horninách tř. 3 Příplatek k cenám za lepivost horniny tř. 3</t>
  </si>
  <si>
    <t>657263706</t>
  </si>
  <si>
    <t>14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</si>
  <si>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</si>
  <si>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</si>
  <si>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978227344</t>
  </si>
  <si>
    <t>"na meziskládku" podorničí</t>
  </si>
  <si>
    <t>"zpět na místo určení" podorničí+"ornice" 100*0,15</t>
  </si>
  <si>
    <t>Součet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</si>
  <si>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</si>
  <si>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</si>
  <si>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-899214330</t>
  </si>
  <si>
    <t>"přebytek" jáma+patky+rýha</t>
  </si>
  <si>
    <t>"výkop stromy" 2,5+"keře, záhony" 3</t>
  </si>
  <si>
    <t>167103101</t>
  </si>
  <si>
    <t>Nakládání neulehlého výkopku z hromad zeminy schopné zúrodnění</t>
  </si>
  <si>
    <t>939414776</t>
  </si>
  <si>
    <t>podorničí+"ornice" 100*0,15</t>
  </si>
  <si>
    <t>17</t>
  </si>
  <si>
    <t>171201201</t>
  </si>
  <si>
    <t>Uložení sypaniny na skládky</t>
  </si>
  <si>
    <t>-667667448</t>
  </si>
  <si>
    <t>"skládka bez poplatku" přebytek</t>
  </si>
  <si>
    <t>18</t>
  </si>
  <si>
    <t>181006113</t>
  </si>
  <si>
    <t>Rozprostření zemin schopných zúrodnění v rovině a ve sklonu do 1:5, tloušťka vrstvy přes 0,15 do 0,20 m</t>
  </si>
  <si>
    <t>1506804391</t>
  </si>
  <si>
    <t>podorničí/0,2</t>
  </si>
  <si>
    <t>19</t>
  </si>
  <si>
    <t>181301102</t>
  </si>
  <si>
    <t>Rozprostření a urovnání ornice v rovině nebo ve svahu sklonu do 1:5 při souvislé ploše do 500 m2, tl. vrstvy přes 100 do 150 mm</t>
  </si>
  <si>
    <t>1266023189</t>
  </si>
  <si>
    <t>"terénní úpravy v ploše 100m2" 100</t>
  </si>
  <si>
    <t>181411131</t>
  </si>
  <si>
    <t>Založení trávníku na půdě předem připravené plochy do 1000 m2 výsevem včetně utažení parkového v rovině nebo na svahu do 1:5</t>
  </si>
  <si>
    <t>564115630</t>
  </si>
  <si>
    <t>"viz situace" 235-70</t>
  </si>
  <si>
    <t>181411132</t>
  </si>
  <si>
    <t>Založení trávníku na půdě předem připravené plochy do 1000 m2 výsevem včetně utažení parkového na svahu přes 1:5 do 1:2</t>
  </si>
  <si>
    <t>-1278592084</t>
  </si>
  <si>
    <t>"viz situace" 70</t>
  </si>
  <si>
    <t>22</t>
  </si>
  <si>
    <t>M</t>
  </si>
  <si>
    <t>005724100</t>
  </si>
  <si>
    <t>osivo směs travní parková</t>
  </si>
  <si>
    <t>kg</t>
  </si>
  <si>
    <t>1844942804</t>
  </si>
  <si>
    <t>"travní směs s drobnolistým jetelem 30g/m2" (trávník_rovina+trávník_svah)</t>
  </si>
  <si>
    <t>235*0,03 'Přepočtené koeficientem množství</t>
  </si>
  <si>
    <t>23</t>
  </si>
  <si>
    <t>181951102</t>
  </si>
  <si>
    <t>Úprava pláně vyrovnáním výškových rozdílů v hornině tř. 1 až 4 se zhutněním</t>
  </si>
  <si>
    <t>-983783720</t>
  </si>
  <si>
    <t>"nově zakládané dopadové plochy" 86</t>
  </si>
  <si>
    <t>24</t>
  </si>
  <si>
    <t>183101221</t>
  </si>
  <si>
    <t>Hloubení jamek pro vysazování rostlin v zemině tř.1 až 4 s výměnou půdy z 50% v rovině nebo na svahu do 1:5, objemu přes 0,40 do 1,00 m3</t>
  </si>
  <si>
    <t>kus</t>
  </si>
  <si>
    <t>1384396967</t>
  </si>
  <si>
    <t>"výsadba viz situace" 5</t>
  </si>
  <si>
    <t>25</t>
  </si>
  <si>
    <t>183111213</t>
  </si>
  <si>
    <t>Hloubení jamek pro vysazování rostlin v zemině tř.1 až 4 s výměnou půdy z 50% v rovině nebo na svahu do 1:5, objemu přes 0,005 do 0,01 m3</t>
  </si>
  <si>
    <t>-1924540154</t>
  </si>
  <si>
    <t>"keře" 50</t>
  </si>
  <si>
    <t>26</t>
  </si>
  <si>
    <t>10321100</t>
  </si>
  <si>
    <t>zahradní substrát pro výsadbu VL</t>
  </si>
  <si>
    <t>-66546159</t>
  </si>
  <si>
    <t>"stromy 250l/strom" 0,25*5</t>
  </si>
  <si>
    <t>"keře 2l/keř" 0,002*50</t>
  </si>
  <si>
    <t>"trvalky 1l/1ks" 0,001*1017</t>
  </si>
  <si>
    <t>2,367*1,1 'Přepočtené koeficientem množství</t>
  </si>
  <si>
    <t>27</t>
  </si>
  <si>
    <t>183205111</t>
  </si>
  <si>
    <t>Založení záhonu pro výsadbu rostlin v rovině nebo na svahu do 1:5 v zemině tř. 1 až 2</t>
  </si>
  <si>
    <t>-1148043198</t>
  </si>
  <si>
    <t>"výukové záhony" 110</t>
  </si>
  <si>
    <t>28</t>
  </si>
  <si>
    <t>183211312</t>
  </si>
  <si>
    <t>Výsadba květin do připravené půdy se zalitím do připravené půdy, se zalitím trvalek</t>
  </si>
  <si>
    <t>1021597178</t>
  </si>
  <si>
    <t>"na ploše 110m2" 1017</t>
  </si>
  <si>
    <t>29</t>
  </si>
  <si>
    <t>026SC27</t>
  </si>
  <si>
    <t>trvalky, přesná specifikace viz výpis PD</t>
  </si>
  <si>
    <t>ks</t>
  </si>
  <si>
    <t>-1269027563</t>
  </si>
  <si>
    <t>30</t>
  </si>
  <si>
    <t>184102111</t>
  </si>
  <si>
    <t>Výsadba dřeviny s balem do předem vyhloubené jamky se zalitím v rovině nebo na svahu do 1:5, při průměru balu přes 100 do 200 mm</t>
  </si>
  <si>
    <t>-1270055973</t>
  </si>
  <si>
    <t>"keřové záhony" 50</t>
  </si>
  <si>
    <t>31</t>
  </si>
  <si>
    <t>026SC26</t>
  </si>
  <si>
    <t>dodávka keřů ko 2l, přesná specifikace viz výpis PD</t>
  </si>
  <si>
    <t>1479608039</t>
  </si>
  <si>
    <t>32</t>
  </si>
  <si>
    <t>184102114</t>
  </si>
  <si>
    <t>Výsadba dřeviny s balem do předem vyhloubené jamky se zalitím v rovině nebo na svahu do 1:5, při průměru balu přes 400 do 500 mm</t>
  </si>
  <si>
    <t>-1484018685</t>
  </si>
  <si>
    <t>"výsadba, viz situace" 5</t>
  </si>
  <si>
    <t>33</t>
  </si>
  <si>
    <t>026SC22</t>
  </si>
  <si>
    <t>Acer ginnala, K vícekmen 250-300</t>
  </si>
  <si>
    <t>528146851</t>
  </si>
  <si>
    <t>34</t>
  </si>
  <si>
    <t>026SC23</t>
  </si>
  <si>
    <t>Sorbus aucuparia "Edulis", K 12-14</t>
  </si>
  <si>
    <t>2081373828</t>
  </si>
  <si>
    <t>35</t>
  </si>
  <si>
    <t>026SC24</t>
  </si>
  <si>
    <t>Malus "Golden Hornet", K vícekmen 150-200</t>
  </si>
  <si>
    <t>-28345026</t>
  </si>
  <si>
    <t>36</t>
  </si>
  <si>
    <t>184215133</t>
  </si>
  <si>
    <t>Ukotvení dřeviny kůly třemi kůly, délky přes 2 do 3 m</t>
  </si>
  <si>
    <t>1226296485</t>
  </si>
  <si>
    <t>37</t>
  </si>
  <si>
    <t>60591257</t>
  </si>
  <si>
    <t>kůl vyvazovací dřevěný impregnovaný D 8cm dl 3m</t>
  </si>
  <si>
    <t>2112076244</t>
  </si>
  <si>
    <t>10*1,5 'Přepočtené koeficientem množství</t>
  </si>
  <si>
    <t>38</t>
  </si>
  <si>
    <t>184802115</t>
  </si>
  <si>
    <t>Chemické odplevelení půdy před založením kultury, trávníku nebo zpevněných ploch o výměře jednotlivě přes 20 m2 v rovině nebo na svahu do 1:5 granulátem na široko</t>
  </si>
  <si>
    <t>391656931</t>
  </si>
  <si>
    <t>"provést 2x v ploše trávníku" trávník_rovina*2</t>
  </si>
  <si>
    <t>"provést 2x v ploše výukových a keřových záhonů" (106+110)*2</t>
  </si>
  <si>
    <t>39</t>
  </si>
  <si>
    <t>184802215</t>
  </si>
  <si>
    <t>Chemické odplevelení půdy před založením kultury, trávníku nebo zpevněných ploch o výměře jednotlivě přes 20 m2 na svahu přes 1:5 do 1:2 granulátem na široko</t>
  </si>
  <si>
    <t>-1235309848</t>
  </si>
  <si>
    <t>trávník_svah*2</t>
  </si>
  <si>
    <t>40</t>
  </si>
  <si>
    <t>184816111</t>
  </si>
  <si>
    <t>Hnojení sazenic průmyslovými hnojivy v množství do 0,25 kg k jedné sazenici</t>
  </si>
  <si>
    <t>725242711</t>
  </si>
  <si>
    <t>"stromy 10xtableta k stromu" 5</t>
  </si>
  <si>
    <t>"keře+záhony 2xtableta k rostlině" (50+1017)</t>
  </si>
  <si>
    <t>41</t>
  </si>
  <si>
    <t>251SC25</t>
  </si>
  <si>
    <t>tabletové hnojivo s postupným uvolňováním živin</t>
  </si>
  <si>
    <t>1970943263</t>
  </si>
  <si>
    <t>"stromy 10xtableta k stromu" 10*5</t>
  </si>
  <si>
    <t>"keře+záhony 2xtableta k rostlině" 2*(50+1017)</t>
  </si>
  <si>
    <t>42</t>
  </si>
  <si>
    <t>184852311</t>
  </si>
  <si>
    <t>Řez stromů prováděný lezeckou technikou výchovný špičáky a keřové stromy, výšky do 4 m</t>
  </si>
  <si>
    <t>1201988396</t>
  </si>
  <si>
    <t>43</t>
  </si>
  <si>
    <t>184911161</t>
  </si>
  <si>
    <t>Mulčování záhonů kačírkem nebo drceným kamenivem tloušťky mulče přes 50 do 100 mm v rovině nebo na svahu do 1:5</t>
  </si>
  <si>
    <t>1067621782</t>
  </si>
  <si>
    <t>"viz situace, výukové záhony" 110</t>
  </si>
  <si>
    <t>44</t>
  </si>
  <si>
    <t>58343874</t>
  </si>
  <si>
    <t>kamenivo drcené hrubé frakce 8/16 třída A</t>
  </si>
  <si>
    <t>t</t>
  </si>
  <si>
    <t>-1397871049</t>
  </si>
  <si>
    <t>"tl.7cm" 110*0,07*1,7*1,1</t>
  </si>
  <si>
    <t>45</t>
  </si>
  <si>
    <t>184911421</t>
  </si>
  <si>
    <t>Mulčování vysazených rostlin mulčovací kůrou, tl. do 100 mm v rovině nebo na svahu do 1:5</t>
  </si>
  <si>
    <t>-2127532656</t>
  </si>
  <si>
    <t xml:space="preserve">"viz situace, keřové záhony" 106 </t>
  </si>
  <si>
    <t>46</t>
  </si>
  <si>
    <t>10391100</t>
  </si>
  <si>
    <t>kůra mulčovací VL</t>
  </si>
  <si>
    <t>1225845001</t>
  </si>
  <si>
    <t>106*0,103 'Přepočtené koeficientem množství</t>
  </si>
  <si>
    <t>47</t>
  </si>
  <si>
    <t>185802113</t>
  </si>
  <si>
    <t>Hnojení půdy nebo trávníku v rovině nebo na svahu do 1:5 umělým hnojivem na široko</t>
  </si>
  <si>
    <t>523750559</t>
  </si>
  <si>
    <t>trávník_rovina*0,025/1000</t>
  </si>
  <si>
    <t>48</t>
  </si>
  <si>
    <t>185802123</t>
  </si>
  <si>
    <t>Hnojení půdy nebo trávníku na svahu přes 1:5 do 1:2 umělým hnojivem na široko</t>
  </si>
  <si>
    <t>907146659</t>
  </si>
  <si>
    <t>trávník_svah*0,025/1000</t>
  </si>
  <si>
    <t>49</t>
  </si>
  <si>
    <t>25191155</t>
  </si>
  <si>
    <t>hnojivo průmyslové s postupným uvolňováním živin 24-5-5+2+ME (bal. 5 kg)</t>
  </si>
  <si>
    <t>-500009275</t>
  </si>
  <si>
    <t>400*0,025 'Přepočtené koeficientem množství</t>
  </si>
  <si>
    <t>50</t>
  </si>
  <si>
    <t>185804312</t>
  </si>
  <si>
    <t>Zalití rostlin vodou plochy záhonů jednotlivě přes 20 m2</t>
  </si>
  <si>
    <t>-1057684263</t>
  </si>
  <si>
    <t>"stromy 70l/ks, 3x+8x" 5*70/1000*11</t>
  </si>
  <si>
    <t xml:space="preserve">"trávník 20x, 5l/m2" 20*5*(trávník_rovina+trávník_svah)/1000 </t>
  </si>
  <si>
    <t xml:space="preserve">"záhony a keře 20x, 5l/m2" 20*5*(106+110)/1000 </t>
  </si>
  <si>
    <t>51</t>
  </si>
  <si>
    <t>SC021</t>
  </si>
  <si>
    <t>Kultivace terénu před založením trávníku, výukových a keřových záhonů vč.provzdušnění, vyhrabání, prořezání, zapískování</t>
  </si>
  <si>
    <t>1757169238</t>
  </si>
  <si>
    <t>"viz situace" trávník_rovina+trávník_svah</t>
  </si>
  <si>
    <t>"dtto keřové záhony" 106</t>
  </si>
  <si>
    <t>"dtto výukové záhony" 110</t>
  </si>
  <si>
    <t>Zakládání</t>
  </si>
  <si>
    <t>52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</si>
  <si>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</si>
  <si>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</si>
  <si>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-1825957551</t>
  </si>
  <si>
    <t>"za opěrnou zdí" 10</t>
  </si>
  <si>
    <t>"pískoviště" 30</t>
  </si>
  <si>
    <t>53</t>
  </si>
  <si>
    <t>69311080</t>
  </si>
  <si>
    <t>geotextilie netkaná PES 200 g/m2</t>
  </si>
  <si>
    <t>-903444659</t>
  </si>
  <si>
    <t>54</t>
  </si>
  <si>
    <t>271532212</t>
  </si>
  <si>
    <t>Podsyp pod základové konstrukce se zhutněním a urovnáním povrchu z kameniva hrubého, frakce 16 - 32 mm</t>
  </si>
  <si>
    <t>-1179513516</t>
  </si>
  <si>
    <t>"pod zídku" 1</t>
  </si>
  <si>
    <t>55</t>
  </si>
  <si>
    <t>274313611</t>
  </si>
  <si>
    <t>Základy z betonu prostého pasy betonu kamenem neprokládaného tř. C 16/20</t>
  </si>
  <si>
    <t>1511397137</t>
  </si>
  <si>
    <t>"základ pro posedovou lavici" 11*0,7*0,3*1,05</t>
  </si>
  <si>
    <t>56</t>
  </si>
  <si>
    <t>274351121</t>
  </si>
  <si>
    <t>Bednění základů pasů rovné zřízení</t>
  </si>
  <si>
    <t>945686958</t>
  </si>
  <si>
    <t>"horní část základu zídky" (11+0,3)*2*0,2</t>
  </si>
  <si>
    <t>57</t>
  </si>
  <si>
    <t>274351122</t>
  </si>
  <si>
    <t>Bednění základů pasů rovné odstranění</t>
  </si>
  <si>
    <t>1923683729</t>
  </si>
  <si>
    <t>58</t>
  </si>
  <si>
    <t>275313611</t>
  </si>
  <si>
    <t>Základy z betonu prostého patky a bloky z betonu kamenem neprokládaného tř. C 16/20</t>
  </si>
  <si>
    <t>770696075</t>
  </si>
  <si>
    <t>"pískoviště" 0,3*0,3*0,45*8</t>
  </si>
  <si>
    <t>"patky pro herní prvky" patky*1,05</t>
  </si>
  <si>
    <t>59</t>
  </si>
  <si>
    <t>275351121</t>
  </si>
  <si>
    <t>Bednění základů patek zřízení</t>
  </si>
  <si>
    <t>-392531642</t>
  </si>
  <si>
    <t>"pískoviště" 0,3*4*0,45*8</t>
  </si>
  <si>
    <t>60</t>
  </si>
  <si>
    <t>275351122</t>
  </si>
  <si>
    <t>Bednění základů patek odstranění</t>
  </si>
  <si>
    <t>-1976136022</t>
  </si>
  <si>
    <t>Svislé a kompletní konstrukce</t>
  </si>
  <si>
    <t>61</t>
  </si>
  <si>
    <t>311214121</t>
  </si>
  <si>
    <t>Zdivo nadzákladové z lomového kamene štípaného nebo ručně vybíraného na sucho z pravidelných kamenů objemu 1 kusu kamene do 0,02 m3</t>
  </si>
  <si>
    <t>-952288008</t>
  </si>
  <si>
    <t>"suchá zídka" 2</t>
  </si>
  <si>
    <t>62</t>
  </si>
  <si>
    <t>311214911</t>
  </si>
  <si>
    <t>Zdivo nadzákladové z lomového kamene štípaného nebo ručně vybíraného na sucho Příplatek k cenám za lícování zdiva jednostranné</t>
  </si>
  <si>
    <t>763790298</t>
  </si>
  <si>
    <t>"lícování 7m2" 2</t>
  </si>
  <si>
    <t>63</t>
  </si>
  <si>
    <t>327213222</t>
  </si>
  <si>
    <t>Zdění zdiva nadzákladového opěrných zdí a valů z lomového kamene štípaného nebo ručně vybíraného na maltu z pravidelných kamenů (na vazbu) objemu 1 kusu kamene přes 0,02 m3, šířka spáry přes 4 do 10 mm</t>
  </si>
  <si>
    <t>-1647685105</t>
  </si>
  <si>
    <t>"osazení pískovcových bloků 30x30x100 cm z rozebrané římsy zídky na betonový základ, d.11m" 1</t>
  </si>
  <si>
    <t>Komunikace pozemní</t>
  </si>
  <si>
    <t>64</t>
  </si>
  <si>
    <t>564201111</t>
  </si>
  <si>
    <t>Podklad nebo podsyp ze štěrkopísku ŠP s rozprostřením, vlhčením a zhutněním, po zhutnění tl. 40 mm</t>
  </si>
  <si>
    <t>-359618425</t>
  </si>
  <si>
    <t>"šlapáky" 7+"sluneční hodiny" 2</t>
  </si>
  <si>
    <t>65</t>
  </si>
  <si>
    <t>596911111</t>
  </si>
  <si>
    <t>Kladení šlapáků z jednotlivých kusů do lože ze štěrkopísku nebo z prohozené zeminy v rovině nebo na svahu do 1:5</t>
  </si>
  <si>
    <t>-683387468</t>
  </si>
  <si>
    <t>"viz situace, šlapáky" 2+5</t>
  </si>
  <si>
    <t>"viz situace, sluneční hodiny" 2</t>
  </si>
  <si>
    <t>66</t>
  </si>
  <si>
    <t>58381086</t>
  </si>
  <si>
    <t>kámen lomový upravený štípaný (80, 40, 20 cm) pískovec</t>
  </si>
  <si>
    <t>1554543994</t>
  </si>
  <si>
    <t>"náhradní položka za šlapáky" 2</t>
  </si>
  <si>
    <t>Úpravy povrchů, podlahy a osazování výplní</t>
  </si>
  <si>
    <t>67</t>
  </si>
  <si>
    <t>628195001</t>
  </si>
  <si>
    <t>Očištění zdiva nebo betonu zdí a valů před započetím oprav ručně</t>
  </si>
  <si>
    <t>1842211940</t>
  </si>
  <si>
    <t>"pohledová strana stáv.zídky" 46*0,6</t>
  </si>
  <si>
    <t>Ostatní konstrukce a práce, bourání</t>
  </si>
  <si>
    <t>68</t>
  </si>
  <si>
    <t>936009113</t>
  </si>
  <si>
    <t>Bezpečnostní dopadová plocha na dětském hřišti tloušťky 30 cm z kačírku</t>
  </si>
  <si>
    <t>-1137986892</t>
  </si>
  <si>
    <t>"dopadová plocha tl.30cm" 16</t>
  </si>
  <si>
    <t>69</t>
  </si>
  <si>
    <t>SC07</t>
  </si>
  <si>
    <t>Bezpečnostní dopadová plocha na dětském hřišti tloušťky 15 cm z kačírku vč.geotextilie</t>
  </si>
  <si>
    <t>1332608356</t>
  </si>
  <si>
    <t>"dopadová plocha tl.15cm" 70</t>
  </si>
  <si>
    <t>953961112</t>
  </si>
  <si>
    <t>Kotvy chemické s vyvrtáním otvoru do betonu, železobetonu nebo tvrdého kamene tmel, velikost M 10, hloubka 90 mm</t>
  </si>
  <si>
    <t>658648204</t>
  </si>
  <si>
    <t>"kotvení posedových lavic" 88</t>
  </si>
  <si>
    <t>71</t>
  </si>
  <si>
    <t>953965116</t>
  </si>
  <si>
    <t>Kotvy chemické s vyvrtáním otvoru kotevní šrouby pro chemické kotvy, velikost M 10, délka 170 mm</t>
  </si>
  <si>
    <t>-320656368</t>
  </si>
  <si>
    <t>"kotvení posedových lavic, kombinovaný vrut M10 x 140 ZB" 88</t>
  </si>
  <si>
    <t>72</t>
  </si>
  <si>
    <t>SC03</t>
  </si>
  <si>
    <t>Osazení akátových kůlů do betonu se zajištěním polohy</t>
  </si>
  <si>
    <t>-1790868935</t>
  </si>
  <si>
    <t>"u prvků, které budou vyrábět rodiče s dětmi-ptačí budky 2ks, krmítko 1ks, hmyzí domeček 1ks" 4</t>
  </si>
  <si>
    <t>73</t>
  </si>
  <si>
    <t>962022490</t>
  </si>
  <si>
    <t>Bourání zdiva nadzákladového kamenného nebo smíšeného kamenného na maltu cementovou, objemu do 1 m3</t>
  </si>
  <si>
    <t>1426571039</t>
  </si>
  <si>
    <t>74</t>
  </si>
  <si>
    <t>SC02</t>
  </si>
  <si>
    <t xml:space="preserve">Dětské pískoviště s rámem dřevěným - akátové kůly prům.25-30cm d.20m, akátová lať 15x2,2cm d.7m, svorníky M16 s maticí d.60cm 16ks, impregnace </t>
  </si>
  <si>
    <t>-507643285</t>
  </si>
  <si>
    <t>"rozvinutá délka 20m, součástí ceny jsou náklady na vyhloubení jámy s odvozem na skládku bez poplatku" 20</t>
  </si>
  <si>
    <t>75</t>
  </si>
  <si>
    <t>936004121</t>
  </si>
  <si>
    <t>Zřízení dětského pískoviště Příplatek k cenám za zřízení vnitřního prostoru</t>
  </si>
  <si>
    <t>1728786422</t>
  </si>
  <si>
    <t>"pozn.: bude použita dlažba z rozebraného chodníku" 18</t>
  </si>
  <si>
    <t>76</t>
  </si>
  <si>
    <t>SC01</t>
  </si>
  <si>
    <t>Montáž a dodávka lemování dopadové plochy z modřínového prkna10x3 cm, impregnace</t>
  </si>
  <si>
    <t>-2046114017</t>
  </si>
  <si>
    <t>"obruba" 46</t>
  </si>
  <si>
    <t>77</t>
  </si>
  <si>
    <t>SC04</t>
  </si>
  <si>
    <t xml:space="preserve">Houpačka hnízdo - montáž, dodávka, doprava </t>
  </si>
  <si>
    <t>826967588</t>
  </si>
  <si>
    <t>"typový prvek, kotveni do bet.patek (náklady na patky samostatně)" 1</t>
  </si>
  <si>
    <t>78</t>
  </si>
  <si>
    <t>SC26</t>
  </si>
  <si>
    <t>Montáž a dodávka nerez skluzavky, přesná specifikace viz TZ- montáž, dodávka, doprava</t>
  </si>
  <si>
    <t>1201743789</t>
  </si>
  <si>
    <t>79</t>
  </si>
  <si>
    <t>SC05</t>
  </si>
  <si>
    <t>Mobilní ohniště, neošetřená ocel tl. 3mm, prům. 80 cm, hloub. 15 cm</t>
  </si>
  <si>
    <t>-1272477233</t>
  </si>
  <si>
    <t>80</t>
  </si>
  <si>
    <t>SC06</t>
  </si>
  <si>
    <t xml:space="preserve">Padlý dub, torzo stromu, dub 6x3,5m, v.do 1m, upravený dle příslušných norem (materiál poskytne investor) - montáž, dodávka, doprava </t>
  </si>
  <si>
    <t>35770973</t>
  </si>
  <si>
    <t>81</t>
  </si>
  <si>
    <t>SC08</t>
  </si>
  <si>
    <t xml:space="preserve">Zvonkohra - akátový kůl prům.15-18cm, d.4m 3ks, akátová tyč prů.6cm d.7m, kotveno do bet.patky (náklady na patku vyčísleny samostatně) - montáž - tesařské spoje sloupů s tyčemi, celkem 8ks spojů, dodávka, doprava, impregnace </t>
  </si>
  <si>
    <t>-1960149848</t>
  </si>
  <si>
    <t>82</t>
  </si>
  <si>
    <t>SC09</t>
  </si>
  <si>
    <t xml:space="preserve">Tkalcovský stav - akátový kůl prům.15-18cm, d.4m 1ks, akátová tyč prům.6cm d.3,5m, kotveno do bet.patky (náklady na patku vyčísleny samostatně), stáčený provaz prům.10mm d.15m - montáž - tesařské spoje sloupů s tyčemi, celkem 4ks spojů+vrtání otvorů pro provaz+propletení, dodávka, doprava, impregnace </t>
  </si>
  <si>
    <t>1131472475</t>
  </si>
  <si>
    <t>83</t>
  </si>
  <si>
    <t>SC10</t>
  </si>
  <si>
    <t>Koše na tříděný odpad - akátové prkno 10x1,5cm -  dodávka a doprava (výroba rodiče s dětmi)</t>
  </si>
  <si>
    <t>-1741279194</t>
  </si>
  <si>
    <t>84</t>
  </si>
  <si>
    <t>SC11</t>
  </si>
  <si>
    <t>Domeček pro ježka - smrkové prkno 14x2,0cm, jednostranně hoblované -  dodávka a doprava (výroba rodiče s dětmi)</t>
  </si>
  <si>
    <t>1405351093</t>
  </si>
  <si>
    <t>85</t>
  </si>
  <si>
    <t>SC12</t>
  </si>
  <si>
    <t>Pozorovací dlaždice 40x40x5cm -  dodávka a doprava</t>
  </si>
  <si>
    <t>-2134110942</t>
  </si>
  <si>
    <t>86</t>
  </si>
  <si>
    <t>SC13</t>
  </si>
  <si>
    <t>Ptačí budky - smrk prkno 18x2cm, jednostranně hoblované 0,5m2, akátový kůl prům.15-18cm impregn., d.4m 1ks, kotveno do bet.patky (náklady na patku vyčísleny samostatně) - dodávka a doprava  (výroba rodiče s dětmi)</t>
  </si>
  <si>
    <t>1197171097</t>
  </si>
  <si>
    <t>87</t>
  </si>
  <si>
    <t>SC14</t>
  </si>
  <si>
    <t>Ptačí krmítko 2ks/1kůlu- smrk prkno 14x2cm, oboustranně hoblované 0,5m2, akátový kůl prům.15-18cm impregn., d.4m 1ks, kotveno do bet.patky (náklady na patku vyčísleny samostatně) - dodávka a doprava  (výroba rodiče s dětmi)</t>
  </si>
  <si>
    <t>-7098897</t>
  </si>
  <si>
    <t>88</t>
  </si>
  <si>
    <t>SC15</t>
  </si>
  <si>
    <t>Hmyzí domeček - smrk prkno 10x1,5cm 0,3m2, akátový kůl prům.15-18cm impregn., d.4m 1ks, kotveno do bet.patky (náklady na patku vyčísleny samostatně) - dodávka a doprava  (výroba rodiče s dětmi)</t>
  </si>
  <si>
    <t>183074942</t>
  </si>
  <si>
    <t>89</t>
  </si>
  <si>
    <t>SC16</t>
  </si>
  <si>
    <t xml:space="preserve">Lupa - lupa 100mm, plast držák, zvětšení 3x 2ks, akátový kůl prům.15-18cm, d.4m 1ks, akátové prkno 10x1,5cm 0,05m2, kotveno do bet.patky (náklady na patku vyčísleny samostatně) - montáž, dodávka, doprava, impregnace </t>
  </si>
  <si>
    <t>-1487886055</t>
  </si>
  <si>
    <t>90</t>
  </si>
  <si>
    <t>SC17</t>
  </si>
  <si>
    <t xml:space="preserve">Váhy - akátový kůl prům.15-18cm, d.3m 1ks, akátový hranol 5x5cm, kotveno do bet.patky (náklady na patku vyčísleny samostatně) - montáž, dodávka, doprava, impregnace </t>
  </si>
  <si>
    <t>1873465482</t>
  </si>
  <si>
    <t>91</t>
  </si>
  <si>
    <t>SC18</t>
  </si>
  <si>
    <t>Vodní stůl - akátová prkna 10x3cm 2,5m2, kolečka otočná s brzdou prům.10cm 4ks, PVC fólie tl.1mm, 2m2 - dodávka a doprava  (výroba rodiče s dětmi)</t>
  </si>
  <si>
    <t>1848819541</t>
  </si>
  <si>
    <t>92</t>
  </si>
  <si>
    <t>SC19</t>
  </si>
  <si>
    <t>Srážkoměr - srážkoměr s držákem, plast 85x250mm vč.akátové tyče d.1,2m - dodávka a doprava  (výroba rodiče s dětmi)</t>
  </si>
  <si>
    <t>1501621838</t>
  </si>
  <si>
    <t>93</t>
  </si>
  <si>
    <t>SC20</t>
  </si>
  <si>
    <t xml:space="preserve">Výškoměr a směrovník - akátový kůl prům.15-18cm, d.4m 1ks, akátová prkna 10x1,5cm d.2m, kotveno do bet.patky (náklady na patku vyčísleny samostatně) - montáž vč.vydlabání rýh po 1cm, dodávka, doprava, impregnace </t>
  </si>
  <si>
    <t>1596131355</t>
  </si>
  <si>
    <t>997</t>
  </si>
  <si>
    <t>Přesun sutě</t>
  </si>
  <si>
    <t>94</t>
  </si>
  <si>
    <t>997221551</t>
  </si>
  <si>
    <t>Vodorovná doprava suti bez naložení, ale se složením a s hrubým urovnáním ze sypkých materiálů, na vzdálenost do 1 km</t>
  </si>
  <si>
    <t>-718800239</t>
  </si>
  <si>
    <t>"podklad pod bouranými chodníky" 10,2</t>
  </si>
  <si>
    <t>95</t>
  </si>
  <si>
    <t>997221559</t>
  </si>
  <si>
    <t>Vodorovná doprava suti bez naložení, ale se složením a s hrubým urovnáním Příplatek k ceně za každý další i započatý 1 km přes 1 km</t>
  </si>
  <si>
    <t>-342356270</t>
  </si>
  <si>
    <t>"celkem do 20km" 10,2*19</t>
  </si>
  <si>
    <t>96</t>
  </si>
  <si>
    <t>997221561</t>
  </si>
  <si>
    <t>Vodorovná doprava suti bez naložení, ale se složením a s hrubým urovnáním z kusových materiálů, na vzdálenost do 1 km</t>
  </si>
  <si>
    <t>-422138109</t>
  </si>
  <si>
    <t>"obrubníky z bouraných chodníků" 8,2</t>
  </si>
  <si>
    <t>97</t>
  </si>
  <si>
    <t>997221569</t>
  </si>
  <si>
    <t>995411883</t>
  </si>
  <si>
    <t>"celkem do 20km" 8,2*19</t>
  </si>
  <si>
    <t>98</t>
  </si>
  <si>
    <t>997221815</t>
  </si>
  <si>
    <t>Poplatek za uložení stavebního odpadu na skládce (skládkovné) z prostého betonu zatříděného do Katalogu odpadů pod kódem 170 101</t>
  </si>
  <si>
    <t>1003551497</t>
  </si>
  <si>
    <t>99</t>
  </si>
  <si>
    <t>997221855</t>
  </si>
  <si>
    <t>Poplatek za uložení stavebního odpadu na skládce (skládkovné) zeminy a kameniva zatříděného do Katalogu odpadů pod kódem 170 504</t>
  </si>
  <si>
    <t>-389830887</t>
  </si>
  <si>
    <t>998</t>
  </si>
  <si>
    <t>Přesun hmot</t>
  </si>
  <si>
    <t>100</t>
  </si>
  <si>
    <t>998222012</t>
  </si>
  <si>
    <t>Přesun hmot pro tělovýchovné plochy dopravní vzdálenost do 200 m</t>
  </si>
  <si>
    <t>1279839704</t>
  </si>
  <si>
    <t>PSV</t>
  </si>
  <si>
    <t>Práce a dodávky PSV</t>
  </si>
  <si>
    <t>766</t>
  </si>
  <si>
    <t>Konstrukce truhlářské</t>
  </si>
  <si>
    <t>101</t>
  </si>
  <si>
    <t>766438112</t>
  </si>
  <si>
    <t>Montáž dřevěného obložení betonových stupňů bez podstupnic</t>
  </si>
  <si>
    <t>1257914570</t>
  </si>
  <si>
    <t>"posedové lavice" 8*2,75</t>
  </si>
  <si>
    <t>102</t>
  </si>
  <si>
    <t>60556101</t>
  </si>
  <si>
    <t>řezivo dubové sušené tl 50mm</t>
  </si>
  <si>
    <t>-666896964</t>
  </si>
  <si>
    <t>22*0,05*1,1</t>
  </si>
  <si>
    <t>783</t>
  </si>
  <si>
    <t>Dokončovací práce - nátěry</t>
  </si>
  <si>
    <t>103</t>
  </si>
  <si>
    <t>783213021</t>
  </si>
  <si>
    <t>Napouštěcí nátěr tesařských prvků proti dřevokazným houbám, hmyzu a plísním nezabudovaných do konstrukce dvojnásobný syntetický</t>
  </si>
  <si>
    <t>1707658466</t>
  </si>
  <si>
    <t>"posedové lavice" 2,75*(0,3+0,05)*2*8</t>
  </si>
  <si>
    <t>VRN</t>
  </si>
  <si>
    <t>Vedlejší rozpočtové náklady</t>
  </si>
  <si>
    <t>VRN3</t>
  </si>
  <si>
    <t>Zařízení staveniště</t>
  </si>
  <si>
    <t>104</t>
  </si>
  <si>
    <t>030001000</t>
  </si>
  <si>
    <t>Kč</t>
  </si>
  <si>
    <t>1024</t>
  </si>
  <si>
    <t>-1293493412</t>
  </si>
  <si>
    <t>VRN5</t>
  </si>
  <si>
    <t>Finanční náklady</t>
  </si>
  <si>
    <t>105</t>
  </si>
  <si>
    <t>050001000</t>
  </si>
  <si>
    <t>1734124892</t>
  </si>
  <si>
    <t>"Kontrola  zahrady kvalifikovanou osobou (revizní technik v oboru dětských hřišť, sportovních zařízení)"1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</si>
  <si>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</si>
  <si>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</si>
  <si>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</si>
  <si>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</si>
  <si>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</si>
  <si>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</si>
  <si>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</si>
  <si>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</si>
  <si>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</si>
  <si>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</si>
  <si>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</si>
  <si>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</si>
  <si>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</si>
  <si>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</si>
  <si>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</si>
  <si>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</si>
  <si>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</si>
  <si>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</si>
  <si>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</si>
  <si>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</si>
  <si>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</si>
  <si>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</si>
  <si>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</si>
  <si>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</si>
  <si>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</si>
  <si>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</si>
  <si>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</si>
  <si>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</si>
  <si>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</si>
  <si>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</si>
  <si>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</si>
  <si>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</si>
  <si>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</si>
  <si>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</si>
  <si>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</si>
  <si>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</si>
  <si>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</si>
  <si>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</si>
  <si>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</si>
  <si>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</si>
  <si>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</si>
  <si>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</si>
  <si>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</si>
  <si>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</si>
  <si>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</si>
  <si>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</si>
  <si>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</si>
  <si>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</si>
  <si>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</si>
  <si>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</si>
  <si>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</si>
  <si>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</si>
  <si>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</si>
  <si>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</si>
  <si>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</si>
  <si>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</si>
  <si>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</si>
  <si>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</si>
  <si>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</si>
  <si>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</si>
  <si>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</si>
  <si>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</si>
  <si>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</si>
  <si>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</si>
  <si>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</si>
  <si>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</si>
  <si>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</si>
  <si>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</si>
  <si>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</si>
  <si>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</si>
  <si>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</si>
  <si>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</si>
  <si>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</si>
  <si>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</si>
  <si>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</si>
  <si>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</si>
  <si>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</si>
  <si>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</si>
  <si>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</si>
  <si>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</si>
  <si>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</si>
  <si>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</si>
  <si>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</si>
  <si>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</si>
  <si>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</si>
  <si>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</si>
  <si>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</si>
  <si>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</si>
  <si>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</si>
  <si>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</si>
  <si>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</si>
  <si>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</si>
  <si>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</si>
  <si>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</si>
  <si>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</si>
  <si>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</si>
  <si>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</si>
  <si>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</si>
  <si>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</si>
  <si>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</si>
  <si>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</si>
  <si>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</si>
  <si>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</si>
  <si>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</si>
  <si>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</si>
  <si>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</si>
  <si>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</si>
  <si>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</si>
  <si>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</si>
  <si>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</si>
  <si>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</si>
  <si>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</si>
  <si>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</si>
  <si>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</si>
  <si>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</si>
  <si>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</si>
  <si>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</si>
  <si>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</si>
  <si>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</si>
  <si>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</si>
  <si>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</si>
  <si>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</si>
  <si>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</si>
  <si>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</si>
  <si>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</si>
  <si>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</si>
  <si>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</si>
  <si>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</si>
  <si>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</si>
  <si>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</si>
  <si>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</si>
  <si>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</si>
  <si>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</si>
  <si>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</si>
  <si>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</si>
  <si>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</si>
  <si>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</si>
  <si>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</si>
  <si>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</si>
  <si>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</si>
  <si>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</si>
  <si>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</si>
  <si>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</si>
  <si>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</si>
  <si>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</si>
  <si>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</si>
  <si>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</si>
  <si>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</si>
  <si>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</si>
  <si>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</si>
  <si>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</si>
  <si>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</si>
  <si>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</si>
  <si>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</si>
  <si>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</si>
  <si>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</si>
  <si>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</si>
  <si>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</si>
  <si>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</si>
  <si>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</si>
  <si>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</si>
  <si>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</si>
  <si>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</si>
  <si>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</si>
  <si>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</si>
  <si>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</si>
  <si>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</si>
  <si>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</si>
  <si>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</si>
  <si>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</si>
  <si>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</si>
  <si>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</si>
  <si>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</si>
  <si>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</si>
  <si>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</si>
  <si>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</si>
  <si>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</si>
  <si>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</si>
  <si>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</si>
  <si>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</si>
  <si>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</si>
  <si>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</si>
  <si>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</si>
  <si>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LOMANETA s.r.o. Kouty 26, Valašské Meziříčí</t>
  </si>
  <si>
    <t>CZ25351737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</si>
</sst>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0"/>
      <color theme="10"/>
      <name val="Trebuchet MS"/>
      <family val="2"/>
      <charset val="238"/>
    </font>
    <font>
      <sz val="8"/>
      <color rgb="FF0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color rgb="FF96969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1" fillId="2" borderId="0" xfId="1" applyFill="1"/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5" fillId="0" borderId="0" xfId="0" applyFont="1" applyBorder="1" applyAlignment="1">
      <alignment horizontal="left" vertical="center"/>
    </xf>
    <xf numFmtId="0" fontId="0" fillId="0" borderId="6" xfId="0" applyBorder="1"/>
    <xf numFmtId="0" fontId="14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0" fillId="0" borderId="18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9" xfId="0" applyNumberFormat="1" applyFont="1" applyBorder="1" applyAlignment="1">
      <alignment vertical="center"/>
    </xf>
    <xf numFmtId="0" fontId="22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" fontId="26" fillId="0" borderId="23" xfId="0" applyNumberFormat="1" applyFont="1" applyBorder="1" applyAlignment="1">
      <alignment vertical="center"/>
    </xf>
    <xf numFmtId="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4" fontId="26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0" xfId="0" applyFill="1" applyProtection="1"/>
    <xf numFmtId="0" fontId="27" fillId="2" borderId="0" xfId="1" applyFont="1" applyFill="1" applyAlignment="1" applyProtection="1">
      <alignment vertical="center"/>
    </xf>
    <xf numFmtId="0" fontId="41" fillId="2" borderId="0" xfId="1" applyFill="1" applyProtection="1"/>
    <xf numFmtId="0" fontId="28" fillId="0" borderId="0" xfId="0" applyFont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6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27" xfId="0" applyFont="1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6" xfId="0" applyNumberFormat="1" applyFont="1" applyBorder="1" applyAlignment="1"/>
    <xf numFmtId="166" fontId="30" fillId="0" borderId="17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0" borderId="28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33" fillId="0" borderId="28" xfId="0" applyFont="1" applyBorder="1" applyAlignment="1" applyProtection="1">
      <alignment horizontal="center" vertical="center"/>
      <protection locked="0"/>
    </xf>
    <xf numFmtId="49" fontId="33" fillId="0" borderId="28" xfId="0" applyNumberFormat="1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left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4" fontId="33" fillId="0" borderId="28" xfId="0" applyNumberFormat="1" applyFont="1" applyBorder="1" applyAlignment="1" applyProtection="1">
      <alignment vertical="center"/>
      <protection locked="0"/>
    </xf>
    <xf numFmtId="0" fontId="33" fillId="0" borderId="5" xfId="0" applyFont="1" applyBorder="1" applyAlignment="1">
      <alignment vertical="center"/>
    </xf>
    <xf numFmtId="0" fontId="33" fillId="0" borderId="28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4" fillId="0" borderId="29" xfId="0" applyFont="1" applyBorder="1" applyAlignment="1" applyProtection="1">
      <alignment vertical="center" wrapText="1"/>
      <protection locked="0"/>
    </xf>
    <xf numFmtId="0" fontId="34" fillId="0" borderId="30" xfId="0" applyFont="1" applyBorder="1" applyAlignment="1" applyProtection="1">
      <alignment vertical="center" wrapText="1"/>
      <protection locked="0"/>
    </xf>
    <xf numFmtId="0" fontId="34" fillId="0" borderId="31" xfId="0" applyFont="1" applyBorder="1" applyAlignment="1" applyProtection="1">
      <alignment vertical="center" wrapText="1"/>
      <protection locked="0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vertical="center" wrapText="1"/>
      <protection locked="0"/>
    </xf>
    <xf numFmtId="0" fontId="34" fillId="0" borderId="33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49" fontId="37" fillId="0" borderId="1" xfId="0" applyNumberFormat="1" applyFont="1" applyBorder="1" applyAlignment="1" applyProtection="1">
      <alignment vertical="center" wrapText="1"/>
      <protection locked="0"/>
    </xf>
    <xf numFmtId="0" fontId="34" fillId="0" borderId="35" xfId="0" applyFont="1" applyBorder="1" applyAlignment="1" applyProtection="1">
      <alignment vertical="center" wrapText="1"/>
      <protection locked="0"/>
    </xf>
    <xf numFmtId="0" fontId="38" fillId="0" borderId="34" xfId="0" applyFont="1" applyBorder="1" applyAlignment="1" applyProtection="1">
      <alignment vertical="center" wrapText="1"/>
      <protection locked="0"/>
    </xf>
    <xf numFmtId="0" fontId="34" fillId="0" borderId="36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top"/>
      <protection locked="0"/>
    </xf>
    <xf numFmtId="0" fontId="34" fillId="0" borderId="0" xfId="0" applyFont="1" applyAlignment="1" applyProtection="1">
      <alignment vertical="top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34" fillId="0" borderId="31" xfId="0" applyFont="1" applyBorder="1" applyAlignment="1" applyProtection="1">
      <alignment horizontal="left" vertical="center"/>
      <protection locked="0"/>
    </xf>
    <xf numFmtId="0" fontId="34" fillId="0" borderId="32" xfId="0" applyFont="1" applyBorder="1" applyAlignment="1" applyProtection="1">
      <alignment horizontal="left" vertical="center"/>
      <protection locked="0"/>
    </xf>
    <xf numFmtId="0" fontId="34" fillId="0" borderId="33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left" vertical="center"/>
      <protection locked="0"/>
    </xf>
    <xf numFmtId="0" fontId="36" fillId="0" borderId="34" xfId="0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1" xfId="0" applyFont="1" applyFill="1" applyBorder="1" applyAlignment="1" applyProtection="1">
      <alignment horizontal="left" vertical="center"/>
      <protection locked="0"/>
    </xf>
    <xf numFmtId="0" fontId="37" fillId="0" borderId="1" xfId="0" applyFont="1" applyFill="1" applyBorder="1" applyAlignment="1" applyProtection="1">
      <alignment horizontal="center" vertical="center"/>
      <protection locked="0"/>
    </xf>
    <xf numFmtId="0" fontId="34" fillId="0" borderId="35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4" fillId="0" borderId="36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4" fillId="0" borderId="29" xfId="0" applyFont="1" applyBorder="1" applyAlignment="1" applyProtection="1">
      <alignment horizontal="left" vertical="center" wrapText="1"/>
      <protection locked="0"/>
    </xf>
    <xf numFmtId="0" fontId="34" fillId="0" borderId="30" xfId="0" applyFont="1" applyBorder="1" applyAlignment="1" applyProtection="1">
      <alignment horizontal="left" vertical="center" wrapText="1"/>
      <protection locked="0"/>
    </xf>
    <xf numFmtId="0" fontId="34" fillId="0" borderId="31" xfId="0" applyFont="1" applyBorder="1" applyAlignment="1" applyProtection="1">
      <alignment horizontal="left" vertical="center" wrapText="1"/>
      <protection locked="0"/>
    </xf>
    <xf numFmtId="0" fontId="34" fillId="0" borderId="32" xfId="0" applyFont="1" applyBorder="1" applyAlignment="1" applyProtection="1">
      <alignment horizontal="left" vertical="center" wrapText="1"/>
      <protection locked="0"/>
    </xf>
    <xf numFmtId="0" fontId="34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7" fillId="0" borderId="35" xfId="0" applyFont="1" applyBorder="1" applyAlignment="1" applyProtection="1">
      <alignment horizontal="left" vertical="center" wrapText="1"/>
      <protection locked="0"/>
    </xf>
    <xf numFmtId="0" fontId="37" fillId="0" borderId="34" xfId="0" applyFont="1" applyBorder="1" applyAlignment="1" applyProtection="1">
      <alignment horizontal="left" vertical="center" wrapText="1"/>
      <protection locked="0"/>
    </xf>
    <xf numFmtId="0" fontId="37" fillId="0" borderId="36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1" xfId="0" applyFont="1" applyBorder="1" applyAlignment="1" applyProtection="1">
      <alignment horizontal="center" vertical="top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7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horizontal="left"/>
      <protection locked="0"/>
    </xf>
    <xf numFmtId="0" fontId="39" fillId="0" borderId="34" xfId="0" applyFont="1" applyBorder="1" applyAlignment="1" applyProtection="1">
      <protection locked="0"/>
    </xf>
    <xf numFmtId="0" fontId="34" fillId="0" borderId="32" xfId="0" applyFont="1" applyBorder="1" applyAlignment="1" applyProtection="1">
      <alignment vertical="top"/>
      <protection locked="0"/>
    </xf>
    <xf numFmtId="0" fontId="34" fillId="0" borderId="33" xfId="0" applyFont="1" applyBorder="1" applyAlignment="1" applyProtection="1">
      <alignment vertical="top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left" vertical="top"/>
      <protection locked="0"/>
    </xf>
    <xf numFmtId="0" fontId="34" fillId="0" borderId="35" xfId="0" applyFont="1" applyBorder="1" applyAlignment="1" applyProtection="1">
      <alignment vertical="top"/>
      <protection locked="0"/>
    </xf>
    <xf numFmtId="0" fontId="34" fillId="0" borderId="34" xfId="0" applyFont="1" applyBorder="1" applyAlignment="1" applyProtection="1">
      <alignment vertical="top"/>
      <protection locked="0"/>
    </xf>
    <xf numFmtId="0" fontId="34" fillId="0" borderId="36" xfId="0" applyFont="1" applyBorder="1" applyAlignment="1" applyProtection="1">
      <alignment vertical="top"/>
      <protection locked="0"/>
    </xf>
    <xf numFmtId="167" fontId="0" fillId="0" borderId="28" xfId="0" applyNumberFormat="1" applyFont="1" applyBorder="1" applyAlignment="1" applyProtection="1">
      <alignment vertical="center"/>
    </xf>
    <xf numFmtId="167" fontId="8" fillId="0" borderId="0" xfId="0" applyNumberFormat="1" applyFont="1" applyAlignment="1" applyProtection="1">
      <alignment vertical="center"/>
    </xf>
    <xf numFmtId="167" fontId="9" fillId="0" borderId="0" xfId="0" applyNumberFormat="1" applyFont="1" applyAlignment="1" applyProtection="1">
      <alignment vertical="center"/>
    </xf>
    <xf numFmtId="167" fontId="33" fillId="0" borderId="28" xfId="0" applyNumberFormat="1" applyFont="1" applyBorder="1" applyAlignment="1" applyProtection="1">
      <alignment vertical="center"/>
    </xf>
    <xf numFmtId="0" fontId="7" fillId="0" borderId="0" xfId="0" applyFont="1" applyAlignment="1" applyProtection="1"/>
    <xf numFmtId="0" fontId="0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3" fillId="4" borderId="10" xfId="0" applyFont="1" applyFill="1" applyBorder="1" applyAlignment="1">
      <alignment horizontal="left" vertical="center"/>
    </xf>
    <xf numFmtId="0" fontId="0" fillId="4" borderId="10" xfId="0" applyFont="1" applyFill="1" applyBorder="1" applyAlignment="1">
      <alignment vertical="center"/>
    </xf>
    <xf numFmtId="4" fontId="3" fillId="4" borderId="10" xfId="0" applyNumberFormat="1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7" fillId="2" borderId="0" xfId="1" applyFont="1" applyFill="1" applyAlignment="1" applyProtection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49" fontId="37" fillId="0" borderId="1" xfId="0" applyNumberFormat="1" applyFont="1" applyBorder="1" applyAlignment="1" applyProtection="1">
      <alignment horizontal="left" vertical="center" wrapTex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6" fillId="0" borderId="34" xfId="0" applyFont="1" applyBorder="1" applyAlignment="1" applyProtection="1">
      <alignment horizontal="left"/>
      <protection locked="0"/>
    </xf>
    <xf numFmtId="0" fontId="36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4"/>
  <sheetViews>
    <sheetView showGridLines="0" workbookViewId="0">
      <pane ySplit="1" topLeftCell="A52" activePane="bottomLeft" state="frozen"/>
      <selection pane="bottomLeft" activeCell="AN9" sqref="AN9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281" t="s">
        <v>8</v>
      </c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S4" s="22" t="s">
        <v>14</v>
      </c>
    </row>
    <row r="5" spans="1:74" ht="14.45" customHeight="1">
      <c r="B5" s="26"/>
      <c r="C5" s="27"/>
      <c r="D5" s="31" t="s">
        <v>15</v>
      </c>
      <c r="E5" s="27"/>
      <c r="F5" s="27"/>
      <c r="G5" s="27"/>
      <c r="H5" s="27"/>
      <c r="I5" s="27"/>
      <c r="J5" s="27"/>
      <c r="K5" s="267" t="s">
        <v>16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7"/>
      <c r="AQ5" s="29"/>
      <c r="BS5" s="22" t="s">
        <v>9</v>
      </c>
    </row>
    <row r="6" spans="1:74" ht="36.950000000000003" customHeight="1">
      <c r="B6" s="26"/>
      <c r="C6" s="27"/>
      <c r="D6" s="33" t="s">
        <v>17</v>
      </c>
      <c r="E6" s="27"/>
      <c r="F6" s="27"/>
      <c r="G6" s="27"/>
      <c r="H6" s="27"/>
      <c r="I6" s="27"/>
      <c r="J6" s="27"/>
      <c r="K6" s="269" t="s">
        <v>18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7"/>
      <c r="AQ6" s="29"/>
      <c r="BS6" s="22" t="s">
        <v>9</v>
      </c>
    </row>
    <row r="7" spans="1:74" ht="14.45" customHeight="1">
      <c r="B7" s="26"/>
      <c r="C7" s="27"/>
      <c r="D7" s="34" t="s">
        <v>19</v>
      </c>
      <c r="E7" s="27"/>
      <c r="F7" s="27"/>
      <c r="G7" s="27"/>
      <c r="H7" s="27"/>
      <c r="I7" s="27"/>
      <c r="J7" s="27"/>
      <c r="K7" s="32" t="s">
        <v>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4" t="s">
        <v>20</v>
      </c>
      <c r="AL7" s="27"/>
      <c r="AM7" s="27"/>
      <c r="AN7" s="32" t="s">
        <v>5</v>
      </c>
      <c r="AO7" s="27"/>
      <c r="AP7" s="27"/>
      <c r="AQ7" s="29"/>
      <c r="BS7" s="22" t="s">
        <v>9</v>
      </c>
    </row>
    <row r="8" spans="1:74" ht="14.45" customHeight="1">
      <c r="B8" s="26"/>
      <c r="C8" s="27"/>
      <c r="D8" s="34" t="s">
        <v>21</v>
      </c>
      <c r="E8" s="27"/>
      <c r="F8" s="27"/>
      <c r="G8" s="27"/>
      <c r="H8" s="27"/>
      <c r="I8" s="27"/>
      <c r="J8" s="27"/>
      <c r="K8" s="32" t="s">
        <v>22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4" t="s">
        <v>23</v>
      </c>
      <c r="AL8" s="27"/>
      <c r="AM8" s="27"/>
      <c r="AN8" s="266">
        <v>43649</v>
      </c>
      <c r="AO8" s="27"/>
      <c r="AP8" s="27"/>
      <c r="AQ8" s="29"/>
      <c r="BS8" s="22" t="s">
        <v>9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S9" s="22" t="s">
        <v>9</v>
      </c>
    </row>
    <row r="10" spans="1:74" ht="14.45" customHeight="1">
      <c r="B10" s="26"/>
      <c r="C10" s="27"/>
      <c r="D10" s="34" t="s">
        <v>24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4" t="s">
        <v>25</v>
      </c>
      <c r="AL10" s="27"/>
      <c r="AM10" s="27"/>
      <c r="AN10" s="32" t="s">
        <v>5</v>
      </c>
      <c r="AO10" s="27"/>
      <c r="AP10" s="27"/>
      <c r="AQ10" s="29"/>
      <c r="BS10" s="22" t="s">
        <v>9</v>
      </c>
    </row>
    <row r="11" spans="1:74" ht="18.399999999999999" customHeight="1">
      <c r="B11" s="26"/>
      <c r="C11" s="27"/>
      <c r="D11" s="27"/>
      <c r="E11" s="32" t="s">
        <v>26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4" t="s">
        <v>27</v>
      </c>
      <c r="AL11" s="27"/>
      <c r="AM11" s="27"/>
      <c r="AN11" s="32" t="s">
        <v>5</v>
      </c>
      <c r="AO11" s="27"/>
      <c r="AP11" s="27"/>
      <c r="AQ11" s="29"/>
      <c r="BS11" s="22" t="s">
        <v>9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S12" s="22" t="s">
        <v>9</v>
      </c>
    </row>
    <row r="13" spans="1:74" ht="14.45" customHeight="1">
      <c r="B13" s="26"/>
      <c r="C13" s="27"/>
      <c r="D13" s="34" t="s">
        <v>28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4" t="s">
        <v>25</v>
      </c>
      <c r="AL13" s="27"/>
      <c r="AM13" s="27"/>
      <c r="AN13" s="32">
        <v>25351737</v>
      </c>
      <c r="AO13" s="27"/>
      <c r="AP13" s="27"/>
      <c r="AQ13" s="29"/>
      <c r="BS13" s="22" t="s">
        <v>9</v>
      </c>
    </row>
    <row r="14" spans="1:74" ht="15">
      <c r="B14" s="26"/>
      <c r="C14" s="27"/>
      <c r="D14" s="27"/>
      <c r="E14" s="265" t="s">
        <v>848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34" t="s">
        <v>27</v>
      </c>
      <c r="AL14" s="27"/>
      <c r="AM14" s="27"/>
      <c r="AN14" s="265" t="s">
        <v>849</v>
      </c>
      <c r="AO14" s="27"/>
      <c r="AP14" s="27"/>
      <c r="AQ14" s="29"/>
      <c r="BS14" s="22" t="s">
        <v>9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S15" s="22" t="s">
        <v>6</v>
      </c>
    </row>
    <row r="16" spans="1:74" ht="14.45" customHeight="1">
      <c r="B16" s="26"/>
      <c r="C16" s="27"/>
      <c r="D16" s="34" t="s">
        <v>29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4" t="s">
        <v>25</v>
      </c>
      <c r="AL16" s="27"/>
      <c r="AM16" s="27"/>
      <c r="AN16" s="32" t="s">
        <v>5</v>
      </c>
      <c r="AO16" s="27"/>
      <c r="AP16" s="27"/>
      <c r="AQ16" s="29"/>
      <c r="BS16" s="22" t="s">
        <v>6</v>
      </c>
    </row>
    <row r="17" spans="2:71" ht="18.399999999999999" customHeight="1">
      <c r="B17" s="26"/>
      <c r="C17" s="27"/>
      <c r="D17" s="27"/>
      <c r="E17" s="32" t="s">
        <v>30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4" t="s">
        <v>27</v>
      </c>
      <c r="AL17" s="27"/>
      <c r="AM17" s="27"/>
      <c r="AN17" s="32" t="s">
        <v>5</v>
      </c>
      <c r="AO17" s="27"/>
      <c r="AP17" s="27"/>
      <c r="AQ17" s="29"/>
      <c r="BS17" s="22" t="s">
        <v>31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S18" s="22" t="s">
        <v>32</v>
      </c>
    </row>
    <row r="19" spans="2:71" ht="14.45" customHeight="1">
      <c r="B19" s="26"/>
      <c r="C19" s="27"/>
      <c r="D19" s="34" t="s">
        <v>33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S19" s="22" t="s">
        <v>32</v>
      </c>
    </row>
    <row r="20" spans="2:71" ht="57" customHeight="1">
      <c r="B20" s="26"/>
      <c r="C20" s="27"/>
      <c r="D20" s="27"/>
      <c r="E20" s="270" t="s">
        <v>34</v>
      </c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"/>
      <c r="AP20" s="27"/>
      <c r="AQ20" s="29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</row>
    <row r="22" spans="2:71" ht="6.95" customHeight="1">
      <c r="B22" s="26"/>
      <c r="C22" s="27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27"/>
      <c r="AQ22" s="29"/>
    </row>
    <row r="23" spans="2:71" s="1" customFormat="1" ht="25.9" customHeight="1">
      <c r="B23" s="36"/>
      <c r="C23" s="37"/>
      <c r="D23" s="38" t="s">
        <v>35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271">
        <f>ROUND(AG51,0)</f>
        <v>644330</v>
      </c>
      <c r="AL23" s="272"/>
      <c r="AM23" s="272"/>
      <c r="AN23" s="272"/>
      <c r="AO23" s="272"/>
      <c r="AP23" s="37"/>
      <c r="AQ23" s="40"/>
    </row>
    <row r="24" spans="2:71" s="1" customFormat="1" ht="6.95" customHeight="1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40"/>
    </row>
    <row r="25" spans="2:71" s="1" customForma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273" t="s">
        <v>36</v>
      </c>
      <c r="M25" s="273"/>
      <c r="N25" s="273"/>
      <c r="O25" s="273"/>
      <c r="P25" s="37"/>
      <c r="Q25" s="37"/>
      <c r="R25" s="37"/>
      <c r="S25" s="37"/>
      <c r="T25" s="37"/>
      <c r="U25" s="37"/>
      <c r="V25" s="37"/>
      <c r="W25" s="273" t="s">
        <v>37</v>
      </c>
      <c r="X25" s="273"/>
      <c r="Y25" s="273"/>
      <c r="Z25" s="273"/>
      <c r="AA25" s="273"/>
      <c r="AB25" s="273"/>
      <c r="AC25" s="273"/>
      <c r="AD25" s="273"/>
      <c r="AE25" s="273"/>
      <c r="AF25" s="37"/>
      <c r="AG25" s="37"/>
      <c r="AH25" s="37"/>
      <c r="AI25" s="37"/>
      <c r="AJ25" s="37"/>
      <c r="AK25" s="273" t="s">
        <v>38</v>
      </c>
      <c r="AL25" s="273"/>
      <c r="AM25" s="273"/>
      <c r="AN25" s="273"/>
      <c r="AO25" s="273"/>
      <c r="AP25" s="37"/>
      <c r="AQ25" s="40"/>
    </row>
    <row r="26" spans="2:71" s="2" customFormat="1" ht="14.45" customHeight="1">
      <c r="B26" s="42"/>
      <c r="C26" s="43"/>
      <c r="D26" s="44" t="s">
        <v>39</v>
      </c>
      <c r="E26" s="43"/>
      <c r="F26" s="44" t="s">
        <v>40</v>
      </c>
      <c r="G26" s="43"/>
      <c r="H26" s="43"/>
      <c r="I26" s="43"/>
      <c r="J26" s="43"/>
      <c r="K26" s="43"/>
      <c r="L26" s="274">
        <v>0.21</v>
      </c>
      <c r="M26" s="275"/>
      <c r="N26" s="275"/>
      <c r="O26" s="275"/>
      <c r="P26" s="43"/>
      <c r="Q26" s="43"/>
      <c r="R26" s="43"/>
      <c r="S26" s="43"/>
      <c r="T26" s="43"/>
      <c r="U26" s="43"/>
      <c r="V26" s="43"/>
      <c r="W26" s="276">
        <f>ROUND(AZ51,0)</f>
        <v>644330</v>
      </c>
      <c r="X26" s="275"/>
      <c r="Y26" s="275"/>
      <c r="Z26" s="275"/>
      <c r="AA26" s="275"/>
      <c r="AB26" s="275"/>
      <c r="AC26" s="275"/>
      <c r="AD26" s="275"/>
      <c r="AE26" s="275"/>
      <c r="AF26" s="43"/>
      <c r="AG26" s="43"/>
      <c r="AH26" s="43"/>
      <c r="AI26" s="43"/>
      <c r="AJ26" s="43"/>
      <c r="AK26" s="276">
        <f>ROUND(AV51,0)</f>
        <v>135309</v>
      </c>
      <c r="AL26" s="275"/>
      <c r="AM26" s="275"/>
      <c r="AN26" s="275"/>
      <c r="AO26" s="275"/>
      <c r="AP26" s="43"/>
      <c r="AQ26" s="45"/>
    </row>
    <row r="27" spans="2:71" s="2" customFormat="1" ht="14.45" customHeight="1">
      <c r="B27" s="42"/>
      <c r="C27" s="43"/>
      <c r="D27" s="43"/>
      <c r="E27" s="43"/>
      <c r="F27" s="44" t="s">
        <v>41</v>
      </c>
      <c r="G27" s="43"/>
      <c r="H27" s="43"/>
      <c r="I27" s="43"/>
      <c r="J27" s="43"/>
      <c r="K27" s="43"/>
      <c r="L27" s="274">
        <v>0.15</v>
      </c>
      <c r="M27" s="275"/>
      <c r="N27" s="275"/>
      <c r="O27" s="275"/>
      <c r="P27" s="43"/>
      <c r="Q27" s="43"/>
      <c r="R27" s="43"/>
      <c r="S27" s="43"/>
      <c r="T27" s="43"/>
      <c r="U27" s="43"/>
      <c r="V27" s="43"/>
      <c r="W27" s="276">
        <f>ROUND(BA51,0)</f>
        <v>0</v>
      </c>
      <c r="X27" s="275"/>
      <c r="Y27" s="275"/>
      <c r="Z27" s="275"/>
      <c r="AA27" s="275"/>
      <c r="AB27" s="275"/>
      <c r="AC27" s="275"/>
      <c r="AD27" s="275"/>
      <c r="AE27" s="275"/>
      <c r="AF27" s="43"/>
      <c r="AG27" s="43"/>
      <c r="AH27" s="43"/>
      <c r="AI27" s="43"/>
      <c r="AJ27" s="43"/>
      <c r="AK27" s="276">
        <f>ROUND(AW51,0)</f>
        <v>0</v>
      </c>
      <c r="AL27" s="275"/>
      <c r="AM27" s="275"/>
      <c r="AN27" s="275"/>
      <c r="AO27" s="275"/>
      <c r="AP27" s="43"/>
      <c r="AQ27" s="45"/>
    </row>
    <row r="28" spans="2:71" s="2" customFormat="1" ht="14.45" hidden="1" customHeight="1">
      <c r="B28" s="42"/>
      <c r="C28" s="43"/>
      <c r="D28" s="43"/>
      <c r="E28" s="43"/>
      <c r="F28" s="44" t="s">
        <v>42</v>
      </c>
      <c r="G28" s="43"/>
      <c r="H28" s="43"/>
      <c r="I28" s="43"/>
      <c r="J28" s="43"/>
      <c r="K28" s="43"/>
      <c r="L28" s="274">
        <v>0.21</v>
      </c>
      <c r="M28" s="275"/>
      <c r="N28" s="275"/>
      <c r="O28" s="275"/>
      <c r="P28" s="43"/>
      <c r="Q28" s="43"/>
      <c r="R28" s="43"/>
      <c r="S28" s="43"/>
      <c r="T28" s="43"/>
      <c r="U28" s="43"/>
      <c r="V28" s="43"/>
      <c r="W28" s="276">
        <f>ROUND(BB51,0)</f>
        <v>0</v>
      </c>
      <c r="X28" s="275"/>
      <c r="Y28" s="275"/>
      <c r="Z28" s="275"/>
      <c r="AA28" s="275"/>
      <c r="AB28" s="275"/>
      <c r="AC28" s="275"/>
      <c r="AD28" s="275"/>
      <c r="AE28" s="275"/>
      <c r="AF28" s="43"/>
      <c r="AG28" s="43"/>
      <c r="AH28" s="43"/>
      <c r="AI28" s="43"/>
      <c r="AJ28" s="43"/>
      <c r="AK28" s="276">
        <v>0</v>
      </c>
      <c r="AL28" s="275"/>
      <c r="AM28" s="275"/>
      <c r="AN28" s="275"/>
      <c r="AO28" s="275"/>
      <c r="AP28" s="43"/>
      <c r="AQ28" s="45"/>
    </row>
    <row r="29" spans="2:71" s="2" customFormat="1" ht="14.45" hidden="1" customHeight="1">
      <c r="B29" s="42"/>
      <c r="C29" s="43"/>
      <c r="D29" s="43"/>
      <c r="E29" s="43"/>
      <c r="F29" s="44" t="s">
        <v>43</v>
      </c>
      <c r="G29" s="43"/>
      <c r="H29" s="43"/>
      <c r="I29" s="43"/>
      <c r="J29" s="43"/>
      <c r="K29" s="43"/>
      <c r="L29" s="274">
        <v>0.15</v>
      </c>
      <c r="M29" s="275"/>
      <c r="N29" s="275"/>
      <c r="O29" s="275"/>
      <c r="P29" s="43"/>
      <c r="Q29" s="43"/>
      <c r="R29" s="43"/>
      <c r="S29" s="43"/>
      <c r="T29" s="43"/>
      <c r="U29" s="43"/>
      <c r="V29" s="43"/>
      <c r="W29" s="276">
        <f>ROUND(BC51,0)</f>
        <v>0</v>
      </c>
      <c r="X29" s="275"/>
      <c r="Y29" s="275"/>
      <c r="Z29" s="275"/>
      <c r="AA29" s="275"/>
      <c r="AB29" s="275"/>
      <c r="AC29" s="275"/>
      <c r="AD29" s="275"/>
      <c r="AE29" s="275"/>
      <c r="AF29" s="43"/>
      <c r="AG29" s="43"/>
      <c r="AH29" s="43"/>
      <c r="AI29" s="43"/>
      <c r="AJ29" s="43"/>
      <c r="AK29" s="276">
        <v>0</v>
      </c>
      <c r="AL29" s="275"/>
      <c r="AM29" s="275"/>
      <c r="AN29" s="275"/>
      <c r="AO29" s="275"/>
      <c r="AP29" s="43"/>
      <c r="AQ29" s="45"/>
    </row>
    <row r="30" spans="2:71" s="2" customFormat="1" ht="14.45" hidden="1" customHeight="1">
      <c r="B30" s="42"/>
      <c r="C30" s="43"/>
      <c r="D30" s="43"/>
      <c r="E30" s="43"/>
      <c r="F30" s="44" t="s">
        <v>44</v>
      </c>
      <c r="G30" s="43"/>
      <c r="H30" s="43"/>
      <c r="I30" s="43"/>
      <c r="J30" s="43"/>
      <c r="K30" s="43"/>
      <c r="L30" s="274">
        <v>0</v>
      </c>
      <c r="M30" s="275"/>
      <c r="N30" s="275"/>
      <c r="O30" s="275"/>
      <c r="P30" s="43"/>
      <c r="Q30" s="43"/>
      <c r="R30" s="43"/>
      <c r="S30" s="43"/>
      <c r="T30" s="43"/>
      <c r="U30" s="43"/>
      <c r="V30" s="43"/>
      <c r="W30" s="276">
        <f>ROUND(BD51,0)</f>
        <v>0</v>
      </c>
      <c r="X30" s="275"/>
      <c r="Y30" s="275"/>
      <c r="Z30" s="275"/>
      <c r="AA30" s="275"/>
      <c r="AB30" s="275"/>
      <c r="AC30" s="275"/>
      <c r="AD30" s="275"/>
      <c r="AE30" s="275"/>
      <c r="AF30" s="43"/>
      <c r="AG30" s="43"/>
      <c r="AH30" s="43"/>
      <c r="AI30" s="43"/>
      <c r="AJ30" s="43"/>
      <c r="AK30" s="276">
        <v>0</v>
      </c>
      <c r="AL30" s="275"/>
      <c r="AM30" s="275"/>
      <c r="AN30" s="275"/>
      <c r="AO30" s="275"/>
      <c r="AP30" s="43"/>
      <c r="AQ30" s="45"/>
    </row>
    <row r="31" spans="2:71" s="1" customFormat="1" ht="6.95" customHeight="1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40"/>
    </row>
    <row r="32" spans="2:71" s="1" customFormat="1" ht="25.9" customHeight="1">
      <c r="B32" s="36"/>
      <c r="C32" s="46"/>
      <c r="D32" s="47" t="s">
        <v>45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46</v>
      </c>
      <c r="U32" s="48"/>
      <c r="V32" s="48"/>
      <c r="W32" s="48"/>
      <c r="X32" s="277" t="s">
        <v>47</v>
      </c>
      <c r="Y32" s="278"/>
      <c r="Z32" s="278"/>
      <c r="AA32" s="278"/>
      <c r="AB32" s="278"/>
      <c r="AC32" s="48"/>
      <c r="AD32" s="48"/>
      <c r="AE32" s="48"/>
      <c r="AF32" s="48"/>
      <c r="AG32" s="48"/>
      <c r="AH32" s="48"/>
      <c r="AI32" s="48"/>
      <c r="AJ32" s="48"/>
      <c r="AK32" s="279">
        <f>SUM(AK23:AK30)</f>
        <v>779639</v>
      </c>
      <c r="AL32" s="278"/>
      <c r="AM32" s="278"/>
      <c r="AN32" s="278"/>
      <c r="AO32" s="280"/>
      <c r="AP32" s="46"/>
      <c r="AQ32" s="50"/>
    </row>
    <row r="33" spans="2:56" s="1" customFormat="1" ht="6.95" customHeight="1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40"/>
    </row>
    <row r="34" spans="2:56" s="1" customFormat="1" ht="6.95" customHeight="1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36"/>
    </row>
    <row r="39" spans="2:56" s="1" customFormat="1" ht="36.950000000000003" customHeight="1">
      <c r="B39" s="36"/>
      <c r="C39" s="56" t="s">
        <v>48</v>
      </c>
      <c r="AR39" s="36"/>
    </row>
    <row r="40" spans="2:56" s="1" customFormat="1" ht="6.95" customHeight="1">
      <c r="B40" s="36"/>
      <c r="AR40" s="36"/>
    </row>
    <row r="41" spans="2:56" s="3" customFormat="1" ht="14.45" customHeight="1">
      <c r="B41" s="57"/>
      <c r="C41" s="58" t="s">
        <v>15</v>
      </c>
      <c r="L41" s="3" t="str">
        <f>K5</f>
        <v>18_H</v>
      </c>
      <c r="AR41" s="57"/>
    </row>
    <row r="42" spans="2:56" s="4" customFormat="1" ht="36.950000000000003" customHeight="1">
      <c r="B42" s="59"/>
      <c r="C42" s="60" t="s">
        <v>17</v>
      </c>
      <c r="L42" s="288" t="str">
        <f>K6</f>
        <v>Od Pramínku k zahradě</v>
      </c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R42" s="59"/>
    </row>
    <row r="43" spans="2:56" s="1" customFormat="1" ht="6.95" customHeight="1">
      <c r="B43" s="36"/>
      <c r="AR43" s="36"/>
    </row>
    <row r="44" spans="2:56" s="1" customFormat="1" ht="15">
      <c r="B44" s="36"/>
      <c r="C44" s="58" t="s">
        <v>21</v>
      </c>
      <c r="L44" s="61" t="str">
        <f>IF(K8="","",K8)</f>
        <v>Valašská Bystřice</v>
      </c>
      <c r="AI44" s="58" t="s">
        <v>23</v>
      </c>
      <c r="AM44" s="290">
        <f>IF(AN8= "","",AN8)</f>
        <v>43649</v>
      </c>
      <c r="AN44" s="290"/>
      <c r="AR44" s="36"/>
    </row>
    <row r="45" spans="2:56" s="1" customFormat="1" ht="6.95" customHeight="1">
      <c r="B45" s="36"/>
      <c r="AR45" s="36"/>
    </row>
    <row r="46" spans="2:56" s="1" customFormat="1" ht="15">
      <c r="B46" s="36"/>
      <c r="C46" s="58" t="s">
        <v>24</v>
      </c>
      <c r="L46" s="3" t="str">
        <f>IF(E11= "","",E11)</f>
        <v>Obec Valašská Bystřice</v>
      </c>
      <c r="AI46" s="58" t="s">
        <v>29</v>
      </c>
      <c r="AM46" s="291" t="str">
        <f>IF(E17="","",E17)</f>
        <v>ZAHRADA-PARK-KRAJINA s.r.o.</v>
      </c>
      <c r="AN46" s="291"/>
      <c r="AO46" s="291"/>
      <c r="AP46" s="291"/>
      <c r="AR46" s="36"/>
      <c r="AS46" s="292" t="s">
        <v>49</v>
      </c>
      <c r="AT46" s="293"/>
      <c r="AU46" s="63"/>
      <c r="AV46" s="63"/>
      <c r="AW46" s="63"/>
      <c r="AX46" s="63"/>
      <c r="AY46" s="63"/>
      <c r="AZ46" s="63"/>
      <c r="BA46" s="63"/>
      <c r="BB46" s="63"/>
      <c r="BC46" s="63"/>
      <c r="BD46" s="64"/>
    </row>
    <row r="47" spans="2:56" s="1" customFormat="1" ht="15">
      <c r="B47" s="36"/>
      <c r="C47" s="58" t="s">
        <v>28</v>
      </c>
      <c r="L47" s="3" t="str">
        <f>IF(E14="","",E14)</f>
        <v>LOMANETA s.r.o. Kouty 26, Valašské Meziříčí</v>
      </c>
      <c r="AR47" s="36"/>
      <c r="AS47" s="294"/>
      <c r="AT47" s="295"/>
      <c r="AU47" s="37"/>
      <c r="AV47" s="37"/>
      <c r="AW47" s="37"/>
      <c r="AX47" s="37"/>
      <c r="AY47" s="37"/>
      <c r="AZ47" s="37"/>
      <c r="BA47" s="37"/>
      <c r="BB47" s="37"/>
      <c r="BC47" s="37"/>
      <c r="BD47" s="65"/>
    </row>
    <row r="48" spans="2:56" s="1" customFormat="1" ht="10.9" customHeight="1">
      <c r="B48" s="36"/>
      <c r="AR48" s="36"/>
      <c r="AS48" s="294"/>
      <c r="AT48" s="295"/>
      <c r="AU48" s="37"/>
      <c r="AV48" s="37"/>
      <c r="AW48" s="37"/>
      <c r="AX48" s="37"/>
      <c r="AY48" s="37"/>
      <c r="AZ48" s="37"/>
      <c r="BA48" s="37"/>
      <c r="BB48" s="37"/>
      <c r="BC48" s="37"/>
      <c r="BD48" s="65"/>
    </row>
    <row r="49" spans="1:90" s="1" customFormat="1" ht="29.25" customHeight="1">
      <c r="B49" s="36"/>
      <c r="C49" s="296" t="s">
        <v>50</v>
      </c>
      <c r="D49" s="297"/>
      <c r="E49" s="297"/>
      <c r="F49" s="297"/>
      <c r="G49" s="297"/>
      <c r="H49" s="66"/>
      <c r="I49" s="298" t="s">
        <v>51</v>
      </c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9" t="s">
        <v>52</v>
      </c>
      <c r="AH49" s="297"/>
      <c r="AI49" s="297"/>
      <c r="AJ49" s="297"/>
      <c r="AK49" s="297"/>
      <c r="AL49" s="297"/>
      <c r="AM49" s="297"/>
      <c r="AN49" s="298" t="s">
        <v>53</v>
      </c>
      <c r="AO49" s="297"/>
      <c r="AP49" s="297"/>
      <c r="AQ49" s="67" t="s">
        <v>54</v>
      </c>
      <c r="AR49" s="36"/>
      <c r="AS49" s="68" t="s">
        <v>55</v>
      </c>
      <c r="AT49" s="69" t="s">
        <v>56</v>
      </c>
      <c r="AU49" s="69" t="s">
        <v>57</v>
      </c>
      <c r="AV49" s="69" t="s">
        <v>58</v>
      </c>
      <c r="AW49" s="69" t="s">
        <v>59</v>
      </c>
      <c r="AX49" s="69" t="s">
        <v>60</v>
      </c>
      <c r="AY49" s="69" t="s">
        <v>61</v>
      </c>
      <c r="AZ49" s="69" t="s">
        <v>62</v>
      </c>
      <c r="BA49" s="69" t="s">
        <v>63</v>
      </c>
      <c r="BB49" s="69" t="s">
        <v>64</v>
      </c>
      <c r="BC49" s="69" t="s">
        <v>65</v>
      </c>
      <c r="BD49" s="70" t="s">
        <v>66</v>
      </c>
    </row>
    <row r="50" spans="1:90" s="1" customFormat="1" ht="10.9" customHeight="1">
      <c r="B50" s="36"/>
      <c r="AR50" s="36"/>
      <c r="AS50" s="71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4"/>
    </row>
    <row r="51" spans="1:90" s="4" customFormat="1" ht="32.450000000000003" customHeight="1">
      <c r="B51" s="59"/>
      <c r="C51" s="72" t="s">
        <v>67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286">
        <f>ROUND(AG52,0)</f>
        <v>644330</v>
      </c>
      <c r="AH51" s="286"/>
      <c r="AI51" s="286"/>
      <c r="AJ51" s="286"/>
      <c r="AK51" s="286"/>
      <c r="AL51" s="286"/>
      <c r="AM51" s="286"/>
      <c r="AN51" s="287">
        <f>SUM(AG51,AT51)</f>
        <v>779639</v>
      </c>
      <c r="AO51" s="287"/>
      <c r="AP51" s="287"/>
      <c r="AQ51" s="74" t="s">
        <v>5</v>
      </c>
      <c r="AR51" s="59"/>
      <c r="AS51" s="75">
        <f>ROUND(AS52,0)</f>
        <v>0</v>
      </c>
      <c r="AT51" s="76">
        <f>ROUND(SUM(AV51:AW51),0)</f>
        <v>135309</v>
      </c>
      <c r="AU51" s="77">
        <f>ROUND(AU52,5)</f>
        <v>591.82006999999999</v>
      </c>
      <c r="AV51" s="76">
        <f>ROUND(AZ51*L26,0)</f>
        <v>135309</v>
      </c>
      <c r="AW51" s="76">
        <f>ROUND(BA51*L27,0)</f>
        <v>0</v>
      </c>
      <c r="AX51" s="76">
        <f>ROUND(BB51*L26,0)</f>
        <v>0</v>
      </c>
      <c r="AY51" s="76">
        <f>ROUND(BC51*L27,0)</f>
        <v>0</v>
      </c>
      <c r="AZ51" s="76">
        <f>ROUND(AZ52,0)</f>
        <v>644330</v>
      </c>
      <c r="BA51" s="76">
        <f>ROUND(BA52,0)</f>
        <v>0</v>
      </c>
      <c r="BB51" s="76">
        <f>ROUND(BB52,0)</f>
        <v>0</v>
      </c>
      <c r="BC51" s="76">
        <f>ROUND(BC52,0)</f>
        <v>0</v>
      </c>
      <c r="BD51" s="78">
        <f>ROUND(BD52,0)</f>
        <v>0</v>
      </c>
      <c r="BS51" s="60" t="s">
        <v>68</v>
      </c>
      <c r="BT51" s="60" t="s">
        <v>69</v>
      </c>
      <c r="BV51" s="60" t="s">
        <v>70</v>
      </c>
      <c r="BW51" s="60" t="s">
        <v>7</v>
      </c>
      <c r="BX51" s="60" t="s">
        <v>71</v>
      </c>
      <c r="CL51" s="60" t="s">
        <v>5</v>
      </c>
    </row>
    <row r="52" spans="1:90" s="5" customFormat="1" ht="16.5" customHeight="1">
      <c r="A52" s="79" t="s">
        <v>72</v>
      </c>
      <c r="B52" s="80"/>
      <c r="C52" s="81"/>
      <c r="D52" s="285" t="s">
        <v>16</v>
      </c>
      <c r="E52" s="285"/>
      <c r="F52" s="285"/>
      <c r="G52" s="285"/>
      <c r="H52" s="285"/>
      <c r="I52" s="82"/>
      <c r="J52" s="285" t="s">
        <v>18</v>
      </c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3">
        <f>'18_H - Od Pramínku k zahradě'!J25</f>
        <v>644330</v>
      </c>
      <c r="AH52" s="284"/>
      <c r="AI52" s="284"/>
      <c r="AJ52" s="284"/>
      <c r="AK52" s="284"/>
      <c r="AL52" s="284"/>
      <c r="AM52" s="284"/>
      <c r="AN52" s="283">
        <f>SUM(AG52,AT52)</f>
        <v>779639</v>
      </c>
      <c r="AO52" s="284"/>
      <c r="AP52" s="284"/>
      <c r="AQ52" s="83" t="s">
        <v>73</v>
      </c>
      <c r="AR52" s="80"/>
      <c r="AS52" s="84">
        <v>0</v>
      </c>
      <c r="AT52" s="85">
        <f>ROUND(SUM(AV52:AW52),0)</f>
        <v>135309</v>
      </c>
      <c r="AU52" s="86">
        <f>'18_H - Od Pramínku k zahradě'!P85</f>
        <v>591.8200713</v>
      </c>
      <c r="AV52" s="85">
        <f>'18_H - Od Pramínku k zahradě'!J28</f>
        <v>135309</v>
      </c>
      <c r="AW52" s="85">
        <f>'18_H - Od Pramínku k zahradě'!J29</f>
        <v>0</v>
      </c>
      <c r="AX52" s="85">
        <f>'18_H - Od Pramínku k zahradě'!J30</f>
        <v>0</v>
      </c>
      <c r="AY52" s="85">
        <f>'18_H - Od Pramínku k zahradě'!J31</f>
        <v>0</v>
      </c>
      <c r="AZ52" s="85">
        <f>'18_H - Od Pramínku k zahradě'!F28</f>
        <v>644330</v>
      </c>
      <c r="BA52" s="85">
        <f>'18_H - Od Pramínku k zahradě'!F29</f>
        <v>0</v>
      </c>
      <c r="BB52" s="85">
        <f>'18_H - Od Pramínku k zahradě'!F30</f>
        <v>0</v>
      </c>
      <c r="BC52" s="85">
        <f>'18_H - Od Pramínku k zahradě'!F31</f>
        <v>0</v>
      </c>
      <c r="BD52" s="87">
        <f>'18_H - Od Pramínku k zahradě'!F32</f>
        <v>0</v>
      </c>
      <c r="BT52" s="88" t="s">
        <v>32</v>
      </c>
      <c r="BU52" s="88" t="s">
        <v>74</v>
      </c>
      <c r="BV52" s="88" t="s">
        <v>70</v>
      </c>
      <c r="BW52" s="88" t="s">
        <v>7</v>
      </c>
      <c r="BX52" s="88" t="s">
        <v>71</v>
      </c>
      <c r="CL52" s="88" t="s">
        <v>5</v>
      </c>
    </row>
    <row r="53" spans="1:90" s="1" customFormat="1" ht="30" customHeight="1">
      <c r="B53" s="36"/>
      <c r="AR53" s="36"/>
    </row>
    <row r="54" spans="1:90" s="1" customFormat="1" ht="6.95" customHeight="1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36"/>
    </row>
  </sheetData>
  <mergeCells count="39"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L28:O28"/>
    <mergeCell ref="W28:AE28"/>
    <mergeCell ref="AK28:AO28"/>
    <mergeCell ref="L29:O29"/>
    <mergeCell ref="W29:AE29"/>
    <mergeCell ref="AK29:AO29"/>
    <mergeCell ref="L26:O26"/>
    <mergeCell ref="W26:AE26"/>
    <mergeCell ref="AK26:AO26"/>
    <mergeCell ref="L27:O27"/>
    <mergeCell ref="W27:AE27"/>
    <mergeCell ref="AK27:AO27"/>
    <mergeCell ref="K5:AO5"/>
    <mergeCell ref="K6:AO6"/>
    <mergeCell ref="E20:AN20"/>
    <mergeCell ref="AK23:AO23"/>
    <mergeCell ref="L25:O25"/>
    <mergeCell ref="W25:AE25"/>
    <mergeCell ref="AK25:AO25"/>
  </mergeCells>
  <hyperlinks>
    <hyperlink ref="K1:S1" location="C2" display="1) Rekapitulace stavby"/>
    <hyperlink ref="W1:AI1" location="C51" display="2) Rekapitulace objektů stavby a soupisů prací"/>
    <hyperlink ref="A52" location="'18_H - Od Pramínku k zahradě'!C2" display="/"/>
  </hyperlinks>
  <pageMargins left="0.59055118110236227" right="0.59055118110236227" top="0.59055118110236227" bottom="0.59055118110236227" header="0" footer="0"/>
  <pageSetup paperSize="9" scale="68" fitToHeight="100" orientation="portrait" horizontalDpi="4294967293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11"/>
  <sheetViews>
    <sheetView showGridLines="0" tabSelected="1" workbookViewId="0">
      <pane ySplit="1" topLeftCell="A2" activePane="bottomLeft" state="frozen"/>
      <selection pane="bottomLeft" activeCell="I310" sqref="I31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89"/>
      <c r="B1" s="15"/>
      <c r="C1" s="15"/>
      <c r="D1" s="16" t="s">
        <v>1</v>
      </c>
      <c r="E1" s="15"/>
      <c r="F1" s="90" t="s">
        <v>75</v>
      </c>
      <c r="G1" s="302" t="s">
        <v>76</v>
      </c>
      <c r="H1" s="302"/>
      <c r="I1" s="15"/>
      <c r="J1" s="90" t="s">
        <v>77</v>
      </c>
      <c r="K1" s="16" t="s">
        <v>78</v>
      </c>
      <c r="L1" s="90" t="s">
        <v>79</v>
      </c>
      <c r="M1" s="90"/>
      <c r="N1" s="90"/>
      <c r="O1" s="90"/>
      <c r="P1" s="90"/>
      <c r="Q1" s="90"/>
      <c r="R1" s="90"/>
      <c r="S1" s="90"/>
      <c r="T1" s="90"/>
      <c r="U1" s="91"/>
      <c r="V1" s="91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281" t="s">
        <v>8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22" t="s">
        <v>7</v>
      </c>
      <c r="AZ2" s="92" t="s">
        <v>80</v>
      </c>
      <c r="BA2" s="92" t="s">
        <v>5</v>
      </c>
      <c r="BB2" s="92" t="s">
        <v>5</v>
      </c>
      <c r="BC2" s="92" t="s">
        <v>81</v>
      </c>
      <c r="BD2" s="92" t="s">
        <v>82</v>
      </c>
    </row>
    <row r="3" spans="1:70" ht="6.95" customHeight="1">
      <c r="B3" s="23"/>
      <c r="C3" s="24"/>
      <c r="D3" s="24"/>
      <c r="E3" s="24"/>
      <c r="F3" s="24"/>
      <c r="G3" s="24"/>
      <c r="H3" s="24"/>
      <c r="I3" s="24"/>
      <c r="J3" s="24"/>
      <c r="K3" s="25"/>
      <c r="AT3" s="22" t="s">
        <v>82</v>
      </c>
      <c r="AZ3" s="92" t="s">
        <v>83</v>
      </c>
      <c r="BA3" s="92" t="s">
        <v>5</v>
      </c>
      <c r="BB3" s="92" t="s">
        <v>5</v>
      </c>
      <c r="BC3" s="92" t="s">
        <v>84</v>
      </c>
      <c r="BD3" s="92" t="s">
        <v>82</v>
      </c>
    </row>
    <row r="4" spans="1:70" ht="36.950000000000003" customHeight="1">
      <c r="B4" s="26"/>
      <c r="C4" s="27"/>
      <c r="D4" s="28" t="s">
        <v>85</v>
      </c>
      <c r="E4" s="27"/>
      <c r="F4" s="27"/>
      <c r="G4" s="27"/>
      <c r="H4" s="27"/>
      <c r="I4" s="27"/>
      <c r="J4" s="27"/>
      <c r="K4" s="29"/>
      <c r="M4" s="30" t="s">
        <v>13</v>
      </c>
      <c r="AT4" s="22" t="s">
        <v>6</v>
      </c>
      <c r="AZ4" s="92" t="s">
        <v>86</v>
      </c>
      <c r="BA4" s="92" t="s">
        <v>5</v>
      </c>
      <c r="BB4" s="92" t="s">
        <v>5</v>
      </c>
      <c r="BC4" s="92" t="s">
        <v>87</v>
      </c>
      <c r="BD4" s="92" t="s">
        <v>82</v>
      </c>
    </row>
    <row r="5" spans="1:70" ht="6.95" customHeight="1">
      <c r="B5" s="26"/>
      <c r="C5" s="27"/>
      <c r="D5" s="27"/>
      <c r="E5" s="27"/>
      <c r="F5" s="27"/>
      <c r="G5" s="27"/>
      <c r="H5" s="27"/>
      <c r="I5" s="27"/>
      <c r="J5" s="27"/>
      <c r="K5" s="29"/>
      <c r="AZ5" s="92" t="s">
        <v>88</v>
      </c>
      <c r="BA5" s="92" t="s">
        <v>5</v>
      </c>
      <c r="BB5" s="92" t="s">
        <v>5</v>
      </c>
      <c r="BC5" s="92" t="s">
        <v>89</v>
      </c>
      <c r="BD5" s="92" t="s">
        <v>82</v>
      </c>
    </row>
    <row r="6" spans="1:70" s="1" customFormat="1" ht="15">
      <c r="B6" s="36"/>
      <c r="C6" s="37"/>
      <c r="D6" s="34" t="s">
        <v>17</v>
      </c>
      <c r="E6" s="37"/>
      <c r="F6" s="37"/>
      <c r="G6" s="37"/>
      <c r="H6" s="37"/>
      <c r="I6" s="37"/>
      <c r="J6" s="37"/>
      <c r="K6" s="40"/>
      <c r="AZ6" s="92" t="s">
        <v>90</v>
      </c>
      <c r="BA6" s="92" t="s">
        <v>5</v>
      </c>
      <c r="BB6" s="92" t="s">
        <v>5</v>
      </c>
      <c r="BC6" s="92" t="s">
        <v>91</v>
      </c>
      <c r="BD6" s="92" t="s">
        <v>82</v>
      </c>
    </row>
    <row r="7" spans="1:70" s="1" customFormat="1" ht="36.950000000000003" customHeight="1">
      <c r="B7" s="36"/>
      <c r="C7" s="37"/>
      <c r="D7" s="37"/>
      <c r="E7" s="303" t="s">
        <v>18</v>
      </c>
      <c r="F7" s="304"/>
      <c r="G7" s="304"/>
      <c r="H7" s="304"/>
      <c r="I7" s="37"/>
      <c r="J7" s="37"/>
      <c r="K7" s="40"/>
      <c r="AZ7" s="92" t="s">
        <v>92</v>
      </c>
      <c r="BA7" s="92" t="s">
        <v>5</v>
      </c>
      <c r="BB7" s="92" t="s">
        <v>5</v>
      </c>
      <c r="BC7" s="92" t="s">
        <v>93</v>
      </c>
      <c r="BD7" s="92" t="s">
        <v>82</v>
      </c>
    </row>
    <row r="8" spans="1:70" s="1" customFormat="1">
      <c r="B8" s="36"/>
      <c r="C8" s="37"/>
      <c r="D8" s="37"/>
      <c r="E8" s="37"/>
      <c r="F8" s="37"/>
      <c r="G8" s="37"/>
      <c r="H8" s="37"/>
      <c r="I8" s="37"/>
      <c r="J8" s="37"/>
      <c r="K8" s="40"/>
      <c r="AZ8" s="92" t="s">
        <v>94</v>
      </c>
      <c r="BA8" s="92" t="s">
        <v>5</v>
      </c>
      <c r="BB8" s="92" t="s">
        <v>5</v>
      </c>
      <c r="BC8" s="92" t="s">
        <v>95</v>
      </c>
      <c r="BD8" s="92" t="s">
        <v>82</v>
      </c>
    </row>
    <row r="9" spans="1:70" s="1" customFormat="1" ht="14.45" customHeight="1">
      <c r="B9" s="36"/>
      <c r="C9" s="37"/>
      <c r="D9" s="34" t="s">
        <v>19</v>
      </c>
      <c r="E9" s="37"/>
      <c r="F9" s="32" t="s">
        <v>5</v>
      </c>
      <c r="G9" s="37"/>
      <c r="H9" s="37"/>
      <c r="I9" s="34" t="s">
        <v>20</v>
      </c>
      <c r="J9" s="32" t="s">
        <v>5</v>
      </c>
      <c r="K9" s="40"/>
    </row>
    <row r="10" spans="1:70" s="1" customFormat="1" ht="14.45" customHeight="1">
      <c r="B10" s="36"/>
      <c r="C10" s="37"/>
      <c r="D10" s="34" t="s">
        <v>21</v>
      </c>
      <c r="E10" s="37"/>
      <c r="F10" s="32" t="s">
        <v>22</v>
      </c>
      <c r="G10" s="37"/>
      <c r="H10" s="37"/>
      <c r="I10" s="34" t="s">
        <v>23</v>
      </c>
      <c r="J10" s="93">
        <f>'Rekapitulace stavby'!AN8</f>
        <v>43649</v>
      </c>
      <c r="K10" s="40"/>
    </row>
    <row r="11" spans="1:70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40"/>
    </row>
    <row r="12" spans="1:70" s="1" customFormat="1" ht="14.45" customHeight="1">
      <c r="B12" s="36"/>
      <c r="C12" s="37"/>
      <c r="D12" s="34" t="s">
        <v>24</v>
      </c>
      <c r="E12" s="37"/>
      <c r="F12" s="37"/>
      <c r="G12" s="37"/>
      <c r="H12" s="37"/>
      <c r="I12" s="34" t="s">
        <v>25</v>
      </c>
      <c r="J12" s="32" t="s">
        <v>5</v>
      </c>
      <c r="K12" s="40"/>
    </row>
    <row r="13" spans="1:70" s="1" customFormat="1" ht="18" customHeight="1">
      <c r="B13" s="36"/>
      <c r="C13" s="37"/>
      <c r="D13" s="37"/>
      <c r="E13" s="32" t="s">
        <v>26</v>
      </c>
      <c r="F13" s="37"/>
      <c r="G13" s="37"/>
      <c r="H13" s="37"/>
      <c r="I13" s="34" t="s">
        <v>27</v>
      </c>
      <c r="J13" s="32" t="s">
        <v>5</v>
      </c>
      <c r="K13" s="40"/>
    </row>
    <row r="14" spans="1:70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40"/>
    </row>
    <row r="15" spans="1:70" s="1" customFormat="1" ht="14.45" customHeight="1">
      <c r="B15" s="36"/>
      <c r="C15" s="37"/>
      <c r="D15" s="34" t="s">
        <v>28</v>
      </c>
      <c r="E15" s="37"/>
      <c r="F15" s="37"/>
      <c r="G15" s="37"/>
      <c r="H15" s="37"/>
      <c r="I15" s="34" t="s">
        <v>25</v>
      </c>
      <c r="J15" s="32">
        <f>IF('Rekapitulace stavby'!AN13="Vyplň údaj","",IF('Rekapitulace stavby'!AN13="","",'Rekapitulace stavby'!AN13))</f>
        <v>25351737</v>
      </c>
      <c r="K15" s="40"/>
    </row>
    <row r="16" spans="1:70" s="1" customFormat="1" ht="18" customHeight="1">
      <c r="B16" s="36"/>
      <c r="C16" s="37"/>
      <c r="D16" s="37"/>
      <c r="E16" s="32" t="str">
        <f>IF('Rekapitulace stavby'!E14="Vyplň údaj","",IF('Rekapitulace stavby'!E14="","",'Rekapitulace stavby'!E14))</f>
        <v>LOMANETA s.r.o. Kouty 26, Valašské Meziříčí</v>
      </c>
      <c r="F16" s="37"/>
      <c r="G16" s="37"/>
      <c r="H16" s="37"/>
      <c r="I16" s="34" t="s">
        <v>27</v>
      </c>
      <c r="J16" s="32" t="str">
        <f>IF('Rekapitulace stavby'!AN14="Vyplň údaj","",IF('Rekapitulace stavby'!AN14="","",'Rekapitulace stavby'!AN14))</f>
        <v>CZ25351737</v>
      </c>
      <c r="K16" s="40"/>
    </row>
    <row r="17" spans="2:11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40"/>
    </row>
    <row r="18" spans="2:11" s="1" customFormat="1" ht="14.45" customHeight="1">
      <c r="B18" s="36"/>
      <c r="C18" s="37"/>
      <c r="D18" s="34" t="s">
        <v>29</v>
      </c>
      <c r="E18" s="37"/>
      <c r="F18" s="37"/>
      <c r="G18" s="37"/>
      <c r="H18" s="37"/>
      <c r="I18" s="34" t="s">
        <v>25</v>
      </c>
      <c r="J18" s="32" t="s">
        <v>5</v>
      </c>
      <c r="K18" s="40"/>
    </row>
    <row r="19" spans="2:11" s="1" customFormat="1" ht="18" customHeight="1">
      <c r="B19" s="36"/>
      <c r="C19" s="37"/>
      <c r="D19" s="37"/>
      <c r="E19" s="32" t="s">
        <v>30</v>
      </c>
      <c r="F19" s="37"/>
      <c r="G19" s="37"/>
      <c r="H19" s="37"/>
      <c r="I19" s="34" t="s">
        <v>27</v>
      </c>
      <c r="J19" s="32" t="s">
        <v>5</v>
      </c>
      <c r="K19" s="40"/>
    </row>
    <row r="20" spans="2:11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40"/>
    </row>
    <row r="21" spans="2:11" s="1" customFormat="1" ht="14.45" customHeight="1">
      <c r="B21" s="36"/>
      <c r="C21" s="37"/>
      <c r="D21" s="34" t="s">
        <v>33</v>
      </c>
      <c r="E21" s="37"/>
      <c r="F21" s="37"/>
      <c r="G21" s="37"/>
      <c r="H21" s="37"/>
      <c r="I21" s="37"/>
      <c r="J21" s="37"/>
      <c r="K21" s="40"/>
    </row>
    <row r="22" spans="2:11" s="6" customFormat="1" ht="71.25" customHeight="1">
      <c r="B22" s="94"/>
      <c r="C22" s="95"/>
      <c r="D22" s="95"/>
      <c r="E22" s="270" t="s">
        <v>34</v>
      </c>
      <c r="F22" s="270"/>
      <c r="G22" s="270"/>
      <c r="H22" s="270"/>
      <c r="I22" s="95"/>
      <c r="J22" s="95"/>
      <c r="K22" s="96"/>
    </row>
    <row r="23" spans="2:11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40"/>
    </row>
    <row r="24" spans="2:11" s="1" customFormat="1" ht="6.95" customHeight="1">
      <c r="B24" s="36"/>
      <c r="C24" s="37"/>
      <c r="D24" s="63"/>
      <c r="E24" s="63"/>
      <c r="F24" s="63"/>
      <c r="G24" s="63"/>
      <c r="H24" s="63"/>
      <c r="I24" s="63"/>
      <c r="J24" s="63"/>
      <c r="K24" s="97"/>
    </row>
    <row r="25" spans="2:11" s="1" customFormat="1" ht="25.35" customHeight="1">
      <c r="B25" s="36"/>
      <c r="C25" s="37"/>
      <c r="D25" s="98" t="s">
        <v>35</v>
      </c>
      <c r="E25" s="37"/>
      <c r="F25" s="37"/>
      <c r="G25" s="37"/>
      <c r="H25" s="37"/>
      <c r="I25" s="37"/>
      <c r="J25" s="99">
        <f>ROUND(J85,0)</f>
        <v>644330</v>
      </c>
      <c r="K25" s="40"/>
    </row>
    <row r="26" spans="2:11" s="1" customFormat="1" ht="6.95" customHeight="1">
      <c r="B26" s="36"/>
      <c r="C26" s="37"/>
      <c r="D26" s="63"/>
      <c r="E26" s="63"/>
      <c r="F26" s="63"/>
      <c r="G26" s="63"/>
      <c r="H26" s="63"/>
      <c r="I26" s="63"/>
      <c r="J26" s="63"/>
      <c r="K26" s="97"/>
    </row>
    <row r="27" spans="2:11" s="1" customFormat="1" ht="14.45" customHeight="1">
      <c r="B27" s="36"/>
      <c r="C27" s="37"/>
      <c r="D27" s="37"/>
      <c r="E27" s="37"/>
      <c r="F27" s="41" t="s">
        <v>37</v>
      </c>
      <c r="G27" s="37"/>
      <c r="H27" s="37"/>
      <c r="I27" s="41" t="s">
        <v>36</v>
      </c>
      <c r="J27" s="41" t="s">
        <v>38</v>
      </c>
      <c r="K27" s="40"/>
    </row>
    <row r="28" spans="2:11" s="1" customFormat="1" ht="14.45" customHeight="1">
      <c r="B28" s="36"/>
      <c r="C28" s="37"/>
      <c r="D28" s="44" t="s">
        <v>39</v>
      </c>
      <c r="E28" s="44" t="s">
        <v>40</v>
      </c>
      <c r="F28" s="100">
        <f>ROUND(SUM(BE85:BE310), 0)</f>
        <v>644330</v>
      </c>
      <c r="G28" s="37"/>
      <c r="H28" s="37"/>
      <c r="I28" s="101">
        <v>0.21</v>
      </c>
      <c r="J28" s="100">
        <f>ROUND(ROUND((SUM(BE85:BE310)), 0)*I28, 0)</f>
        <v>135309</v>
      </c>
      <c r="K28" s="40"/>
    </row>
    <row r="29" spans="2:11" s="1" customFormat="1" ht="14.45" customHeight="1">
      <c r="B29" s="36"/>
      <c r="C29" s="37"/>
      <c r="D29" s="37"/>
      <c r="E29" s="44" t="s">
        <v>41</v>
      </c>
      <c r="F29" s="100">
        <f>ROUND(SUM(BF85:BF310), 0)</f>
        <v>0</v>
      </c>
      <c r="G29" s="37"/>
      <c r="H29" s="37"/>
      <c r="I29" s="101">
        <v>0.15</v>
      </c>
      <c r="J29" s="100">
        <f>ROUND(ROUND((SUM(BF85:BF310)), 0)*I29, 0)</f>
        <v>0</v>
      </c>
      <c r="K29" s="40"/>
    </row>
    <row r="30" spans="2:11" s="1" customFormat="1" ht="14.45" hidden="1" customHeight="1">
      <c r="B30" s="36"/>
      <c r="C30" s="37"/>
      <c r="D30" s="37"/>
      <c r="E30" s="44" t="s">
        <v>42</v>
      </c>
      <c r="F30" s="100">
        <f>ROUND(SUM(BG85:BG310), 0)</f>
        <v>0</v>
      </c>
      <c r="G30" s="37"/>
      <c r="H30" s="37"/>
      <c r="I30" s="101">
        <v>0.21</v>
      </c>
      <c r="J30" s="100">
        <v>0</v>
      </c>
      <c r="K30" s="40"/>
    </row>
    <row r="31" spans="2:11" s="1" customFormat="1" ht="14.45" hidden="1" customHeight="1">
      <c r="B31" s="36"/>
      <c r="C31" s="37"/>
      <c r="D31" s="37"/>
      <c r="E31" s="44" t="s">
        <v>43</v>
      </c>
      <c r="F31" s="100">
        <f>ROUND(SUM(BH85:BH310), 0)</f>
        <v>0</v>
      </c>
      <c r="G31" s="37"/>
      <c r="H31" s="37"/>
      <c r="I31" s="101">
        <v>0.15</v>
      </c>
      <c r="J31" s="100">
        <v>0</v>
      </c>
      <c r="K31" s="40"/>
    </row>
    <row r="32" spans="2:11" s="1" customFormat="1" ht="14.45" hidden="1" customHeight="1">
      <c r="B32" s="36"/>
      <c r="C32" s="37"/>
      <c r="D32" s="37"/>
      <c r="E32" s="44" t="s">
        <v>44</v>
      </c>
      <c r="F32" s="100">
        <f>ROUND(SUM(BI85:BI310), 0)</f>
        <v>0</v>
      </c>
      <c r="G32" s="37"/>
      <c r="H32" s="37"/>
      <c r="I32" s="101">
        <v>0</v>
      </c>
      <c r="J32" s="100">
        <v>0</v>
      </c>
      <c r="K32" s="40"/>
    </row>
    <row r="33" spans="2:11" s="1" customFormat="1" ht="6.95" customHeight="1">
      <c r="B33" s="36"/>
      <c r="C33" s="37"/>
      <c r="D33" s="37"/>
      <c r="E33" s="37"/>
      <c r="F33" s="37"/>
      <c r="G33" s="37"/>
      <c r="H33" s="37"/>
      <c r="I33" s="37"/>
      <c r="J33" s="37"/>
      <c r="K33" s="40"/>
    </row>
    <row r="34" spans="2:11" s="1" customFormat="1" ht="25.35" customHeight="1">
      <c r="B34" s="36"/>
      <c r="C34" s="102"/>
      <c r="D34" s="103" t="s">
        <v>45</v>
      </c>
      <c r="E34" s="66"/>
      <c r="F34" s="66"/>
      <c r="G34" s="104" t="s">
        <v>46</v>
      </c>
      <c r="H34" s="105" t="s">
        <v>47</v>
      </c>
      <c r="I34" s="66"/>
      <c r="J34" s="106">
        <f>SUM(J25:J32)</f>
        <v>779639</v>
      </c>
      <c r="K34" s="107"/>
    </row>
    <row r="35" spans="2:11" s="1" customFormat="1" ht="14.45" customHeight="1">
      <c r="B35" s="51"/>
      <c r="C35" s="52"/>
      <c r="D35" s="52"/>
      <c r="E35" s="52"/>
      <c r="F35" s="52"/>
      <c r="G35" s="52"/>
      <c r="H35" s="52"/>
      <c r="I35" s="52"/>
      <c r="J35" s="52"/>
      <c r="K35" s="53"/>
    </row>
    <row r="39" spans="2:11" s="1" customFormat="1" ht="6.95" customHeight="1">
      <c r="B39" s="54"/>
      <c r="C39" s="55"/>
      <c r="D39" s="55"/>
      <c r="E39" s="55"/>
      <c r="F39" s="55"/>
      <c r="G39" s="55"/>
      <c r="H39" s="55"/>
      <c r="I39" s="55"/>
      <c r="J39" s="55"/>
      <c r="K39" s="108"/>
    </row>
    <row r="40" spans="2:11" s="1" customFormat="1" ht="36.950000000000003" customHeight="1">
      <c r="B40" s="36"/>
      <c r="C40" s="28" t="s">
        <v>96</v>
      </c>
      <c r="D40" s="37"/>
      <c r="E40" s="37"/>
      <c r="F40" s="37"/>
      <c r="G40" s="37"/>
      <c r="H40" s="37"/>
      <c r="I40" s="37"/>
      <c r="J40" s="37"/>
      <c r="K40" s="40"/>
    </row>
    <row r="41" spans="2:11" s="1" customFormat="1" ht="6.95" customHeight="1">
      <c r="B41" s="36"/>
      <c r="C41" s="37"/>
      <c r="D41" s="37"/>
      <c r="E41" s="37"/>
      <c r="F41" s="37"/>
      <c r="G41" s="37"/>
      <c r="H41" s="37"/>
      <c r="I41" s="37"/>
      <c r="J41" s="37"/>
      <c r="K41" s="40"/>
    </row>
    <row r="42" spans="2:11" s="1" customFormat="1" ht="14.45" customHeight="1">
      <c r="B42" s="36"/>
      <c r="C42" s="34" t="s">
        <v>17</v>
      </c>
      <c r="D42" s="37"/>
      <c r="E42" s="37"/>
      <c r="F42" s="37"/>
      <c r="G42" s="37"/>
      <c r="H42" s="37"/>
      <c r="I42" s="37"/>
      <c r="J42" s="37"/>
      <c r="K42" s="40"/>
    </row>
    <row r="43" spans="2:11" s="1" customFormat="1" ht="17.25" customHeight="1">
      <c r="B43" s="36"/>
      <c r="C43" s="37"/>
      <c r="D43" s="37"/>
      <c r="E43" s="303" t="str">
        <f>E7</f>
        <v>Od Pramínku k zahradě</v>
      </c>
      <c r="F43" s="304"/>
      <c r="G43" s="304"/>
      <c r="H43" s="304"/>
      <c r="I43" s="37"/>
      <c r="J43" s="37"/>
      <c r="K43" s="40"/>
    </row>
    <row r="44" spans="2:11" s="1" customFormat="1" ht="6.95" customHeight="1">
      <c r="B44" s="36"/>
      <c r="C44" s="37"/>
      <c r="D44" s="37"/>
      <c r="E44" s="37"/>
      <c r="F44" s="37"/>
      <c r="G44" s="37"/>
      <c r="H44" s="37"/>
      <c r="I44" s="37"/>
      <c r="J44" s="37"/>
      <c r="K44" s="40"/>
    </row>
    <row r="45" spans="2:11" s="1" customFormat="1" ht="18" customHeight="1">
      <c r="B45" s="36"/>
      <c r="C45" s="34" t="s">
        <v>21</v>
      </c>
      <c r="D45" s="37"/>
      <c r="E45" s="37"/>
      <c r="F45" s="32" t="str">
        <f>F10</f>
        <v>Valašská Bystřice</v>
      </c>
      <c r="G45" s="37"/>
      <c r="H45" s="37"/>
      <c r="I45" s="34" t="s">
        <v>23</v>
      </c>
      <c r="J45" s="93">
        <f>IF(J10="","",J10)</f>
        <v>43649</v>
      </c>
      <c r="K45" s="40"/>
    </row>
    <row r="46" spans="2:11" s="1" customFormat="1" ht="6.95" customHeight="1">
      <c r="B46" s="36"/>
      <c r="C46" s="37"/>
      <c r="D46" s="37"/>
      <c r="E46" s="37"/>
      <c r="F46" s="37"/>
      <c r="G46" s="37"/>
      <c r="H46" s="37"/>
      <c r="I46" s="37"/>
      <c r="J46" s="37"/>
      <c r="K46" s="40"/>
    </row>
    <row r="47" spans="2:11" s="1" customFormat="1" ht="15">
      <c r="B47" s="36"/>
      <c r="C47" s="34" t="s">
        <v>24</v>
      </c>
      <c r="D47" s="37"/>
      <c r="E47" s="37"/>
      <c r="F47" s="32" t="str">
        <f>E13</f>
        <v>Obec Valašská Bystřice</v>
      </c>
      <c r="G47" s="37"/>
      <c r="H47" s="37"/>
      <c r="I47" s="34" t="s">
        <v>29</v>
      </c>
      <c r="J47" s="270" t="str">
        <f>E19</f>
        <v>ZAHRADA-PARK-KRAJINA s.r.o.</v>
      </c>
      <c r="K47" s="40"/>
    </row>
    <row r="48" spans="2:11" s="1" customFormat="1" ht="14.45" customHeight="1">
      <c r="B48" s="36"/>
      <c r="C48" s="34" t="s">
        <v>28</v>
      </c>
      <c r="D48" s="37"/>
      <c r="E48" s="37"/>
      <c r="F48" s="32" t="str">
        <f>IF(E16="","",E16)</f>
        <v>LOMANETA s.r.o. Kouty 26, Valašské Meziříčí</v>
      </c>
      <c r="G48" s="37"/>
      <c r="H48" s="37"/>
      <c r="I48" s="37"/>
      <c r="J48" s="300"/>
      <c r="K48" s="40"/>
    </row>
    <row r="49" spans="2:47" s="1" customFormat="1" ht="10.35" customHeight="1">
      <c r="B49" s="36"/>
      <c r="C49" s="37"/>
      <c r="D49" s="37"/>
      <c r="E49" s="37"/>
      <c r="F49" s="37"/>
      <c r="G49" s="37"/>
      <c r="H49" s="37"/>
      <c r="I49" s="37"/>
      <c r="J49" s="37"/>
      <c r="K49" s="40"/>
    </row>
    <row r="50" spans="2:47" s="1" customFormat="1" ht="29.25" customHeight="1">
      <c r="B50" s="36"/>
      <c r="C50" s="109" t="s">
        <v>97</v>
      </c>
      <c r="D50" s="102"/>
      <c r="E50" s="102"/>
      <c r="F50" s="102"/>
      <c r="G50" s="102"/>
      <c r="H50" s="102"/>
      <c r="I50" s="102"/>
      <c r="J50" s="110" t="s">
        <v>98</v>
      </c>
      <c r="K50" s="111"/>
    </row>
    <row r="51" spans="2:47" s="1" customFormat="1" ht="10.35" customHeight="1">
      <c r="B51" s="36"/>
      <c r="C51" s="37"/>
      <c r="D51" s="37"/>
      <c r="E51" s="37"/>
      <c r="F51" s="37"/>
      <c r="G51" s="37"/>
      <c r="H51" s="37"/>
      <c r="I51" s="37"/>
      <c r="J51" s="37"/>
      <c r="K51" s="40"/>
    </row>
    <row r="52" spans="2:47" s="1" customFormat="1" ht="29.25" customHeight="1">
      <c r="B52" s="36"/>
      <c r="C52" s="112" t="s">
        <v>99</v>
      </c>
      <c r="D52" s="37"/>
      <c r="E52" s="37"/>
      <c r="F52" s="37"/>
      <c r="G52" s="37"/>
      <c r="H52" s="37"/>
      <c r="I52" s="37"/>
      <c r="J52" s="99">
        <f>J85</f>
        <v>644329.80000000005</v>
      </c>
      <c r="K52" s="40"/>
      <c r="AU52" s="22" t="s">
        <v>100</v>
      </c>
    </row>
    <row r="53" spans="2:47" s="7" customFormat="1" ht="24.95" customHeight="1">
      <c r="B53" s="113"/>
      <c r="C53" s="114"/>
      <c r="D53" s="115" t="s">
        <v>101</v>
      </c>
      <c r="E53" s="116"/>
      <c r="F53" s="116"/>
      <c r="G53" s="116"/>
      <c r="H53" s="116"/>
      <c r="I53" s="116"/>
      <c r="J53" s="117">
        <f>J86</f>
        <v>585691.80000000005</v>
      </c>
      <c r="K53" s="118"/>
    </row>
    <row r="54" spans="2:47" s="8" customFormat="1" ht="19.899999999999999" customHeight="1">
      <c r="B54" s="119"/>
      <c r="C54" s="120"/>
      <c r="D54" s="121" t="s">
        <v>102</v>
      </c>
      <c r="E54" s="122"/>
      <c r="F54" s="122"/>
      <c r="G54" s="122"/>
      <c r="H54" s="122"/>
      <c r="I54" s="122"/>
      <c r="J54" s="123">
        <f>J87</f>
        <v>194832.61999999997</v>
      </c>
      <c r="K54" s="124"/>
    </row>
    <row r="55" spans="2:47" s="8" customFormat="1" ht="19.899999999999999" customHeight="1">
      <c r="B55" s="119"/>
      <c r="C55" s="120"/>
      <c r="D55" s="121" t="s">
        <v>103</v>
      </c>
      <c r="E55" s="122"/>
      <c r="F55" s="122"/>
      <c r="G55" s="122"/>
      <c r="H55" s="122"/>
      <c r="I55" s="122"/>
      <c r="J55" s="123">
        <f>J206</f>
        <v>28490.19</v>
      </c>
      <c r="K55" s="124"/>
    </row>
    <row r="56" spans="2:47" s="8" customFormat="1" ht="19.899999999999999" customHeight="1">
      <c r="B56" s="119"/>
      <c r="C56" s="120"/>
      <c r="D56" s="121" t="s">
        <v>104</v>
      </c>
      <c r="E56" s="122"/>
      <c r="F56" s="122"/>
      <c r="G56" s="122"/>
      <c r="H56" s="122"/>
      <c r="I56" s="122"/>
      <c r="J56" s="123">
        <f>J226</f>
        <v>40808</v>
      </c>
      <c r="K56" s="124"/>
    </row>
    <row r="57" spans="2:47" s="8" customFormat="1" ht="19.899999999999999" customHeight="1">
      <c r="B57" s="119"/>
      <c r="C57" s="120"/>
      <c r="D57" s="121" t="s">
        <v>105</v>
      </c>
      <c r="E57" s="122"/>
      <c r="F57" s="122"/>
      <c r="G57" s="122"/>
      <c r="H57" s="122"/>
      <c r="I57" s="122"/>
      <c r="J57" s="123">
        <f>J233</f>
        <v>9998.2999999999993</v>
      </c>
      <c r="K57" s="124"/>
    </row>
    <row r="58" spans="2:47" s="8" customFormat="1" ht="19.899999999999999" customHeight="1">
      <c r="B58" s="119"/>
      <c r="C58" s="120"/>
      <c r="D58" s="121" t="s">
        <v>106</v>
      </c>
      <c r="E58" s="122"/>
      <c r="F58" s="122"/>
      <c r="G58" s="122"/>
      <c r="H58" s="122"/>
      <c r="I58" s="122"/>
      <c r="J58" s="123">
        <f>J242</f>
        <v>2657.88</v>
      </c>
      <c r="K58" s="124"/>
    </row>
    <row r="59" spans="2:47" s="8" customFormat="1" ht="19.899999999999999" customHeight="1">
      <c r="B59" s="119"/>
      <c r="C59" s="120"/>
      <c r="D59" s="121" t="s">
        <v>107</v>
      </c>
      <c r="E59" s="122"/>
      <c r="F59" s="122"/>
      <c r="G59" s="122"/>
      <c r="H59" s="122"/>
      <c r="I59" s="122"/>
      <c r="J59" s="123">
        <f>J245</f>
        <v>286090</v>
      </c>
      <c r="K59" s="124"/>
    </row>
    <row r="60" spans="2:47" s="8" customFormat="1" ht="19.899999999999999" customHeight="1">
      <c r="B60" s="119"/>
      <c r="C60" s="120"/>
      <c r="D60" s="121" t="s">
        <v>108</v>
      </c>
      <c r="E60" s="122"/>
      <c r="F60" s="122"/>
      <c r="G60" s="122"/>
      <c r="H60" s="122"/>
      <c r="I60" s="122"/>
      <c r="J60" s="123">
        <f>J283</f>
        <v>7188</v>
      </c>
      <c r="K60" s="124"/>
    </row>
    <row r="61" spans="2:47" s="8" customFormat="1" ht="19.899999999999999" customHeight="1">
      <c r="B61" s="119"/>
      <c r="C61" s="120"/>
      <c r="D61" s="121" t="s">
        <v>109</v>
      </c>
      <c r="E61" s="122"/>
      <c r="F61" s="122"/>
      <c r="G61" s="122"/>
      <c r="H61" s="122"/>
      <c r="I61" s="122"/>
      <c r="J61" s="123">
        <f>J294</f>
        <v>15626.81</v>
      </c>
      <c r="K61" s="124"/>
    </row>
    <row r="62" spans="2:47" s="7" customFormat="1" ht="24.95" customHeight="1">
      <c r="B62" s="113"/>
      <c r="C62" s="114"/>
      <c r="D62" s="115" t="s">
        <v>110</v>
      </c>
      <c r="E62" s="116"/>
      <c r="F62" s="116"/>
      <c r="G62" s="116"/>
      <c r="H62" s="116"/>
      <c r="I62" s="116"/>
      <c r="J62" s="117">
        <f>J296</f>
        <v>33638</v>
      </c>
      <c r="K62" s="118"/>
    </row>
    <row r="63" spans="2:47" s="8" customFormat="1" ht="19.899999999999999" customHeight="1">
      <c r="B63" s="119"/>
      <c r="C63" s="120"/>
      <c r="D63" s="121" t="s">
        <v>111</v>
      </c>
      <c r="E63" s="122"/>
      <c r="F63" s="122"/>
      <c r="G63" s="122"/>
      <c r="H63" s="122"/>
      <c r="I63" s="122"/>
      <c r="J63" s="123">
        <f>J297</f>
        <v>31143.200000000001</v>
      </c>
      <c r="K63" s="124"/>
    </row>
    <row r="64" spans="2:47" s="8" customFormat="1" ht="19.899999999999999" customHeight="1">
      <c r="B64" s="119"/>
      <c r="C64" s="120"/>
      <c r="D64" s="121" t="s">
        <v>112</v>
      </c>
      <c r="E64" s="122"/>
      <c r="F64" s="122"/>
      <c r="G64" s="122"/>
      <c r="H64" s="122"/>
      <c r="I64" s="122"/>
      <c r="J64" s="123">
        <f>J302</f>
        <v>2494.8000000000002</v>
      </c>
      <c r="K64" s="124"/>
    </row>
    <row r="65" spans="2:12" s="7" customFormat="1" ht="24.95" customHeight="1">
      <c r="B65" s="113"/>
      <c r="C65" s="114"/>
      <c r="D65" s="115" t="s">
        <v>113</v>
      </c>
      <c r="E65" s="116"/>
      <c r="F65" s="116"/>
      <c r="G65" s="116"/>
      <c r="H65" s="116"/>
      <c r="I65" s="116"/>
      <c r="J65" s="117">
        <f>J305</f>
        <v>25000</v>
      </c>
      <c r="K65" s="118"/>
    </row>
    <row r="66" spans="2:12" s="8" customFormat="1" ht="19.899999999999999" customHeight="1">
      <c r="B66" s="119"/>
      <c r="C66" s="120"/>
      <c r="D66" s="121" t="s">
        <v>114</v>
      </c>
      <c r="E66" s="122"/>
      <c r="F66" s="122"/>
      <c r="G66" s="122"/>
      <c r="H66" s="122"/>
      <c r="I66" s="122"/>
      <c r="J66" s="123">
        <f>J306</f>
        <v>12000</v>
      </c>
      <c r="K66" s="124"/>
    </row>
    <row r="67" spans="2:12" s="8" customFormat="1" ht="19.899999999999999" customHeight="1">
      <c r="B67" s="119"/>
      <c r="C67" s="120"/>
      <c r="D67" s="121" t="s">
        <v>115</v>
      </c>
      <c r="E67" s="122"/>
      <c r="F67" s="122"/>
      <c r="G67" s="122"/>
      <c r="H67" s="122"/>
      <c r="I67" s="122"/>
      <c r="J67" s="123">
        <f>J308</f>
        <v>13000</v>
      </c>
      <c r="K67" s="124"/>
    </row>
    <row r="68" spans="2:12" s="1" customFormat="1" ht="21.75" customHeight="1">
      <c r="B68" s="36"/>
      <c r="C68" s="37"/>
      <c r="D68" s="37"/>
      <c r="E68" s="37"/>
      <c r="F68" s="37"/>
      <c r="G68" s="37"/>
      <c r="H68" s="37"/>
      <c r="I68" s="37"/>
      <c r="J68" s="37"/>
      <c r="K68" s="40"/>
    </row>
    <row r="69" spans="2:12" s="1" customFormat="1" ht="6.95" customHeight="1">
      <c r="B69" s="51"/>
      <c r="C69" s="52"/>
      <c r="D69" s="52"/>
      <c r="E69" s="52"/>
      <c r="F69" s="52"/>
      <c r="G69" s="52"/>
      <c r="H69" s="52"/>
      <c r="I69" s="52"/>
      <c r="J69" s="52"/>
      <c r="K69" s="53"/>
    </row>
    <row r="73" spans="2:12" s="1" customFormat="1" ht="6.95" customHeight="1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36"/>
    </row>
    <row r="74" spans="2:12" s="1" customFormat="1" ht="36.950000000000003" customHeight="1">
      <c r="B74" s="36"/>
      <c r="C74" s="56" t="s">
        <v>116</v>
      </c>
      <c r="L74" s="36"/>
    </row>
    <row r="75" spans="2:12" s="1" customFormat="1" ht="6.95" customHeight="1">
      <c r="B75" s="36"/>
      <c r="L75" s="36"/>
    </row>
    <row r="76" spans="2:12" s="1" customFormat="1" ht="14.45" customHeight="1">
      <c r="B76" s="36"/>
      <c r="C76" s="58" t="s">
        <v>17</v>
      </c>
      <c r="L76" s="36"/>
    </row>
    <row r="77" spans="2:12" s="1" customFormat="1" ht="17.25" customHeight="1">
      <c r="B77" s="36"/>
      <c r="E77" s="288" t="str">
        <f>E7</f>
        <v>Od Pramínku k zahradě</v>
      </c>
      <c r="F77" s="301"/>
      <c r="G77" s="301"/>
      <c r="H77" s="301"/>
      <c r="L77" s="36"/>
    </row>
    <row r="78" spans="2:12" s="1" customFormat="1" ht="6.95" customHeight="1">
      <c r="B78" s="36"/>
      <c r="L78" s="36"/>
    </row>
    <row r="79" spans="2:12" s="1" customFormat="1" ht="18" customHeight="1">
      <c r="B79" s="36"/>
      <c r="C79" s="58" t="s">
        <v>21</v>
      </c>
      <c r="F79" s="125" t="str">
        <f>F10</f>
        <v>Valašská Bystřice</v>
      </c>
      <c r="I79" s="58" t="s">
        <v>23</v>
      </c>
      <c r="J79" s="62">
        <f>IF(J10="","",J10)</f>
        <v>43649</v>
      </c>
      <c r="L79" s="36"/>
    </row>
    <row r="80" spans="2:12" s="1" customFormat="1" ht="6.95" customHeight="1">
      <c r="B80" s="36"/>
      <c r="L80" s="36"/>
    </row>
    <row r="81" spans="2:65" s="1" customFormat="1" ht="15">
      <c r="B81" s="36"/>
      <c r="C81" s="58" t="s">
        <v>24</v>
      </c>
      <c r="F81" s="125" t="str">
        <f>E13</f>
        <v>Obec Valašská Bystřice</v>
      </c>
      <c r="I81" s="58" t="s">
        <v>29</v>
      </c>
      <c r="J81" s="125" t="str">
        <f>E19</f>
        <v>ZAHRADA-PARK-KRAJINA s.r.o.</v>
      </c>
      <c r="L81" s="36"/>
    </row>
    <row r="82" spans="2:65" s="1" customFormat="1" ht="14.45" customHeight="1">
      <c r="B82" s="36"/>
      <c r="C82" s="58" t="s">
        <v>28</v>
      </c>
      <c r="F82" s="125" t="str">
        <f>IF(E16="","",E16)</f>
        <v>LOMANETA s.r.o. Kouty 26, Valašské Meziříčí</v>
      </c>
      <c r="L82" s="36"/>
    </row>
    <row r="83" spans="2:65" s="1" customFormat="1" ht="10.35" customHeight="1">
      <c r="B83" s="36"/>
      <c r="L83" s="36"/>
    </row>
    <row r="84" spans="2:65" s="9" customFormat="1" ht="29.25" customHeight="1">
      <c r="B84" s="126"/>
      <c r="C84" s="127" t="s">
        <v>117</v>
      </c>
      <c r="D84" s="128" t="s">
        <v>54</v>
      </c>
      <c r="E84" s="128" t="s">
        <v>50</v>
      </c>
      <c r="F84" s="128" t="s">
        <v>118</v>
      </c>
      <c r="G84" s="128" t="s">
        <v>119</v>
      </c>
      <c r="H84" s="128" t="s">
        <v>120</v>
      </c>
      <c r="I84" s="128" t="s">
        <v>121</v>
      </c>
      <c r="J84" s="128" t="s">
        <v>98</v>
      </c>
      <c r="K84" s="129" t="s">
        <v>122</v>
      </c>
      <c r="L84" s="126"/>
      <c r="M84" s="68" t="s">
        <v>123</v>
      </c>
      <c r="N84" s="69" t="s">
        <v>39</v>
      </c>
      <c r="O84" s="69" t="s">
        <v>124</v>
      </c>
      <c r="P84" s="69" t="s">
        <v>125</v>
      </c>
      <c r="Q84" s="69" t="s">
        <v>126</v>
      </c>
      <c r="R84" s="69" t="s">
        <v>127</v>
      </c>
      <c r="S84" s="69" t="s">
        <v>128</v>
      </c>
      <c r="T84" s="70" t="s">
        <v>129</v>
      </c>
    </row>
    <row r="85" spans="2:65" s="1" customFormat="1" ht="29.25" customHeight="1">
      <c r="B85" s="36"/>
      <c r="C85" s="72" t="s">
        <v>99</v>
      </c>
      <c r="J85" s="130">
        <f>BK85</f>
        <v>644329.80000000005</v>
      </c>
      <c r="L85" s="36"/>
      <c r="M85" s="71"/>
      <c r="N85" s="63"/>
      <c r="O85" s="63"/>
      <c r="P85" s="131">
        <f>P86+P296+P305</f>
        <v>591.8200713</v>
      </c>
      <c r="Q85" s="63"/>
      <c r="R85" s="131">
        <f>R86+R296+R305</f>
        <v>115.5257064</v>
      </c>
      <c r="S85" s="63"/>
      <c r="T85" s="132">
        <f>T86+T296+T305</f>
        <v>29.569999999999997</v>
      </c>
      <c r="AT85" s="22" t="s">
        <v>68</v>
      </c>
      <c r="AU85" s="22" t="s">
        <v>100</v>
      </c>
      <c r="BK85" s="133">
        <f>BK86+BK296+BK305</f>
        <v>644329.80000000005</v>
      </c>
    </row>
    <row r="86" spans="2:65" s="10" customFormat="1" ht="37.35" customHeight="1">
      <c r="B86" s="134"/>
      <c r="D86" s="135" t="s">
        <v>68</v>
      </c>
      <c r="E86" s="136" t="s">
        <v>130</v>
      </c>
      <c r="F86" s="136" t="s">
        <v>131</v>
      </c>
      <c r="J86" s="137">
        <f>BK86</f>
        <v>585691.80000000005</v>
      </c>
      <c r="L86" s="134"/>
      <c r="M86" s="138"/>
      <c r="N86" s="139"/>
      <c r="O86" s="139"/>
      <c r="P86" s="140">
        <f>P87+P206+P226+P233+P242+P245+P283+P294</f>
        <v>570.03127129999996</v>
      </c>
      <c r="Q86" s="139"/>
      <c r="R86" s="140">
        <f>R87+R206+R226+R233+R242+R245+R283+R294</f>
        <v>114.90345840000001</v>
      </c>
      <c r="S86" s="139"/>
      <c r="T86" s="141">
        <f>T87+T206+T226+T233+T242+T245+T283+T294</f>
        <v>29.569999999999997</v>
      </c>
      <c r="AR86" s="135" t="s">
        <v>32</v>
      </c>
      <c r="AT86" s="142" t="s">
        <v>68</v>
      </c>
      <c r="AU86" s="142" t="s">
        <v>69</v>
      </c>
      <c r="AY86" s="135" t="s">
        <v>132</v>
      </c>
      <c r="BK86" s="143">
        <f>BK87+BK206+BK226+BK233+BK242+BK245+BK283+BK294</f>
        <v>585691.80000000005</v>
      </c>
    </row>
    <row r="87" spans="2:65" s="10" customFormat="1" ht="19.899999999999999" customHeight="1">
      <c r="B87" s="134"/>
      <c r="D87" s="135" t="s">
        <v>68</v>
      </c>
      <c r="E87" s="144" t="s">
        <v>32</v>
      </c>
      <c r="F87" s="144" t="s">
        <v>133</v>
      </c>
      <c r="J87" s="145">
        <f>BK87</f>
        <v>194832.61999999997</v>
      </c>
      <c r="L87" s="134"/>
      <c r="M87" s="138"/>
      <c r="N87" s="139"/>
      <c r="O87" s="139"/>
      <c r="P87" s="140">
        <f>SUM(P88:P205)</f>
        <v>329.41227529999998</v>
      </c>
      <c r="Q87" s="139"/>
      <c r="R87" s="140">
        <f>SUM(R88:R205)</f>
        <v>36.159179999999999</v>
      </c>
      <c r="S87" s="139"/>
      <c r="T87" s="141">
        <f>SUM(T88:T205)</f>
        <v>27.069999999999997</v>
      </c>
      <c r="AR87" s="135" t="s">
        <v>32</v>
      </c>
      <c r="AT87" s="142" t="s">
        <v>68</v>
      </c>
      <c r="AU87" s="142" t="s">
        <v>32</v>
      </c>
      <c r="AY87" s="135" t="s">
        <v>132</v>
      </c>
      <c r="BK87" s="143">
        <f>SUM(BK88:BK205)</f>
        <v>194832.61999999997</v>
      </c>
    </row>
    <row r="88" spans="2:65" s="1" customFormat="1" ht="51" customHeight="1">
      <c r="B88" s="146"/>
      <c r="C88" s="147" t="s">
        <v>32</v>
      </c>
      <c r="D88" s="147" t="s">
        <v>134</v>
      </c>
      <c r="E88" s="148" t="s">
        <v>135</v>
      </c>
      <c r="F88" s="149" t="s">
        <v>136</v>
      </c>
      <c r="G88" s="150" t="s">
        <v>137</v>
      </c>
      <c r="H88" s="259">
        <v>34</v>
      </c>
      <c r="I88" s="151">
        <v>54</v>
      </c>
      <c r="J88" s="151">
        <f>ROUND(I88*H88,2)</f>
        <v>1836</v>
      </c>
      <c r="K88" s="149" t="s">
        <v>138</v>
      </c>
      <c r="L88" s="36"/>
      <c r="M88" s="152" t="s">
        <v>5</v>
      </c>
      <c r="N88" s="153" t="s">
        <v>40</v>
      </c>
      <c r="O88" s="154">
        <v>0.20799999999999999</v>
      </c>
      <c r="P88" s="154">
        <f>O88*H88</f>
        <v>7.0720000000000001</v>
      </c>
      <c r="Q88" s="154">
        <v>0</v>
      </c>
      <c r="R88" s="154">
        <f>Q88*H88</f>
        <v>0</v>
      </c>
      <c r="S88" s="154">
        <v>0.255</v>
      </c>
      <c r="T88" s="155">
        <f>S88*H88</f>
        <v>8.67</v>
      </c>
      <c r="AR88" s="22" t="s">
        <v>139</v>
      </c>
      <c r="AT88" s="22" t="s">
        <v>134</v>
      </c>
      <c r="AU88" s="22" t="s">
        <v>82</v>
      </c>
      <c r="AY88" s="22" t="s">
        <v>132</v>
      </c>
      <c r="BE88" s="156">
        <f>IF(N88="základní",J88,0)</f>
        <v>1836</v>
      </c>
      <c r="BF88" s="156">
        <f>IF(N88="snížená",J88,0)</f>
        <v>0</v>
      </c>
      <c r="BG88" s="156">
        <f>IF(N88="zákl. přenesená",J88,0)</f>
        <v>0</v>
      </c>
      <c r="BH88" s="156">
        <f>IF(N88="sníž. přenesená",J88,0)</f>
        <v>0</v>
      </c>
      <c r="BI88" s="156">
        <f>IF(N88="nulová",J88,0)</f>
        <v>0</v>
      </c>
      <c r="BJ88" s="22" t="s">
        <v>32</v>
      </c>
      <c r="BK88" s="156">
        <f>ROUND(I88*H88,2)</f>
        <v>1836</v>
      </c>
      <c r="BL88" s="22" t="s">
        <v>139</v>
      </c>
      <c r="BM88" s="22" t="s">
        <v>140</v>
      </c>
    </row>
    <row r="89" spans="2:65" s="11" customFormat="1">
      <c r="B89" s="157"/>
      <c r="D89" s="158" t="s">
        <v>141</v>
      </c>
      <c r="E89" s="159" t="s">
        <v>5</v>
      </c>
      <c r="F89" s="160" t="s">
        <v>142</v>
      </c>
      <c r="H89" s="260">
        <v>34</v>
      </c>
      <c r="L89" s="157"/>
      <c r="M89" s="161"/>
      <c r="N89" s="162"/>
      <c r="O89" s="162"/>
      <c r="P89" s="162"/>
      <c r="Q89" s="162"/>
      <c r="R89" s="162"/>
      <c r="S89" s="162"/>
      <c r="T89" s="163"/>
      <c r="AT89" s="159" t="s">
        <v>141</v>
      </c>
      <c r="AU89" s="159" t="s">
        <v>82</v>
      </c>
      <c r="AV89" s="11" t="s">
        <v>82</v>
      </c>
      <c r="AW89" s="11" t="s">
        <v>31</v>
      </c>
      <c r="AX89" s="11" t="s">
        <v>32</v>
      </c>
      <c r="AY89" s="159" t="s">
        <v>132</v>
      </c>
    </row>
    <row r="90" spans="2:65" s="1" customFormat="1" ht="51" customHeight="1">
      <c r="B90" s="146"/>
      <c r="C90" s="147" t="s">
        <v>82</v>
      </c>
      <c r="D90" s="147" t="s">
        <v>134</v>
      </c>
      <c r="E90" s="148" t="s">
        <v>143</v>
      </c>
      <c r="F90" s="149" t="s">
        <v>144</v>
      </c>
      <c r="G90" s="150" t="s">
        <v>137</v>
      </c>
      <c r="H90" s="259">
        <v>34</v>
      </c>
      <c r="I90" s="151">
        <v>34</v>
      </c>
      <c r="J90" s="151">
        <f>ROUND(I90*H90,2)</f>
        <v>1156</v>
      </c>
      <c r="K90" s="149" t="s">
        <v>138</v>
      </c>
      <c r="L90" s="36"/>
      <c r="M90" s="152" t="s">
        <v>5</v>
      </c>
      <c r="N90" s="153" t="s">
        <v>40</v>
      </c>
      <c r="O90" s="154">
        <v>7.5999999999999998E-2</v>
      </c>
      <c r="P90" s="154">
        <f>O90*H90</f>
        <v>2.5840000000000001</v>
      </c>
      <c r="Q90" s="154">
        <v>0</v>
      </c>
      <c r="R90" s="154">
        <f>Q90*H90</f>
        <v>0</v>
      </c>
      <c r="S90" s="154">
        <v>0.3</v>
      </c>
      <c r="T90" s="155">
        <f>S90*H90</f>
        <v>10.199999999999999</v>
      </c>
      <c r="AR90" s="22" t="s">
        <v>139</v>
      </c>
      <c r="AT90" s="22" t="s">
        <v>134</v>
      </c>
      <c r="AU90" s="22" t="s">
        <v>82</v>
      </c>
      <c r="AY90" s="22" t="s">
        <v>132</v>
      </c>
      <c r="BE90" s="156">
        <f>IF(N90="základní",J90,0)</f>
        <v>1156</v>
      </c>
      <c r="BF90" s="156">
        <f>IF(N90="snížená",J90,0)</f>
        <v>0</v>
      </c>
      <c r="BG90" s="156">
        <f>IF(N90="zákl. přenesená",J90,0)</f>
        <v>0</v>
      </c>
      <c r="BH90" s="156">
        <f>IF(N90="sníž. přenesená",J90,0)</f>
        <v>0</v>
      </c>
      <c r="BI90" s="156">
        <f>IF(N90="nulová",J90,0)</f>
        <v>0</v>
      </c>
      <c r="BJ90" s="22" t="s">
        <v>32</v>
      </c>
      <c r="BK90" s="156">
        <f>ROUND(I90*H90,2)</f>
        <v>1156</v>
      </c>
      <c r="BL90" s="22" t="s">
        <v>139</v>
      </c>
      <c r="BM90" s="22" t="s">
        <v>145</v>
      </c>
    </row>
    <row r="91" spans="2:65" s="11" customFormat="1">
      <c r="B91" s="157"/>
      <c r="D91" s="158" t="s">
        <v>141</v>
      </c>
      <c r="E91" s="159" t="s">
        <v>5</v>
      </c>
      <c r="F91" s="160" t="s">
        <v>146</v>
      </c>
      <c r="H91" s="260">
        <v>34</v>
      </c>
      <c r="L91" s="157"/>
      <c r="M91" s="161"/>
      <c r="N91" s="162"/>
      <c r="O91" s="162"/>
      <c r="P91" s="162"/>
      <c r="Q91" s="162"/>
      <c r="R91" s="162"/>
      <c r="S91" s="162"/>
      <c r="T91" s="163"/>
      <c r="AT91" s="159" t="s">
        <v>141</v>
      </c>
      <c r="AU91" s="159" t="s">
        <v>82</v>
      </c>
      <c r="AV91" s="11" t="s">
        <v>82</v>
      </c>
      <c r="AW91" s="11" t="s">
        <v>31</v>
      </c>
      <c r="AX91" s="11" t="s">
        <v>32</v>
      </c>
      <c r="AY91" s="159" t="s">
        <v>132</v>
      </c>
    </row>
    <row r="92" spans="2:65" s="1" customFormat="1" ht="38.25" customHeight="1">
      <c r="B92" s="146"/>
      <c r="C92" s="147" t="s">
        <v>147</v>
      </c>
      <c r="D92" s="147" t="s">
        <v>134</v>
      </c>
      <c r="E92" s="148" t="s">
        <v>148</v>
      </c>
      <c r="F92" s="149" t="s">
        <v>149</v>
      </c>
      <c r="G92" s="150" t="s">
        <v>150</v>
      </c>
      <c r="H92" s="259">
        <v>40</v>
      </c>
      <c r="I92" s="151">
        <v>56</v>
      </c>
      <c r="J92" s="151">
        <f>ROUND(I92*H92,2)</f>
        <v>2240</v>
      </c>
      <c r="K92" s="149" t="s">
        <v>138</v>
      </c>
      <c r="L92" s="36"/>
      <c r="M92" s="152" t="s">
        <v>5</v>
      </c>
      <c r="N92" s="153" t="s">
        <v>40</v>
      </c>
      <c r="O92" s="154">
        <v>0.13300000000000001</v>
      </c>
      <c r="P92" s="154">
        <f>O92*H92</f>
        <v>5.32</v>
      </c>
      <c r="Q92" s="154">
        <v>0</v>
      </c>
      <c r="R92" s="154">
        <f>Q92*H92</f>
        <v>0</v>
      </c>
      <c r="S92" s="154">
        <v>0.20499999999999999</v>
      </c>
      <c r="T92" s="155">
        <f>S92*H92</f>
        <v>8.1999999999999993</v>
      </c>
      <c r="AR92" s="22" t="s">
        <v>139</v>
      </c>
      <c r="AT92" s="22" t="s">
        <v>134</v>
      </c>
      <c r="AU92" s="22" t="s">
        <v>82</v>
      </c>
      <c r="AY92" s="22" t="s">
        <v>132</v>
      </c>
      <c r="BE92" s="156">
        <f>IF(N92="základní",J92,0)</f>
        <v>2240</v>
      </c>
      <c r="BF92" s="156">
        <f>IF(N92="snížená",J92,0)</f>
        <v>0</v>
      </c>
      <c r="BG92" s="156">
        <f>IF(N92="zákl. přenesená",J92,0)</f>
        <v>0</v>
      </c>
      <c r="BH92" s="156">
        <f>IF(N92="sníž. přenesená",J92,0)</f>
        <v>0</v>
      </c>
      <c r="BI92" s="156">
        <f>IF(N92="nulová",J92,0)</f>
        <v>0</v>
      </c>
      <c r="BJ92" s="22" t="s">
        <v>32</v>
      </c>
      <c r="BK92" s="156">
        <f>ROUND(I92*H92,2)</f>
        <v>2240</v>
      </c>
      <c r="BL92" s="22" t="s">
        <v>139</v>
      </c>
      <c r="BM92" s="22" t="s">
        <v>151</v>
      </c>
    </row>
    <row r="93" spans="2:65" s="11" customFormat="1">
      <c r="B93" s="157"/>
      <c r="D93" s="158" t="s">
        <v>141</v>
      </c>
      <c r="E93" s="159" t="s">
        <v>5</v>
      </c>
      <c r="F93" s="160" t="s">
        <v>152</v>
      </c>
      <c r="H93" s="260">
        <v>40</v>
      </c>
      <c r="L93" s="157"/>
      <c r="M93" s="161"/>
      <c r="N93" s="162"/>
      <c r="O93" s="162"/>
      <c r="P93" s="162"/>
      <c r="Q93" s="162"/>
      <c r="R93" s="162"/>
      <c r="S93" s="162"/>
      <c r="T93" s="163"/>
      <c r="AT93" s="159" t="s">
        <v>141</v>
      </c>
      <c r="AU93" s="159" t="s">
        <v>82</v>
      </c>
      <c r="AV93" s="11" t="s">
        <v>82</v>
      </c>
      <c r="AW93" s="11" t="s">
        <v>31</v>
      </c>
      <c r="AX93" s="11" t="s">
        <v>32</v>
      </c>
      <c r="AY93" s="159" t="s">
        <v>132</v>
      </c>
    </row>
    <row r="94" spans="2:65" s="1" customFormat="1" ht="25.5" customHeight="1">
      <c r="B94" s="146"/>
      <c r="C94" s="147" t="s">
        <v>139</v>
      </c>
      <c r="D94" s="147" t="s">
        <v>134</v>
      </c>
      <c r="E94" s="148" t="s">
        <v>153</v>
      </c>
      <c r="F94" s="149" t="s">
        <v>154</v>
      </c>
      <c r="G94" s="150" t="s">
        <v>155</v>
      </c>
      <c r="H94" s="259">
        <v>1</v>
      </c>
      <c r="I94" s="151">
        <v>454</v>
      </c>
      <c r="J94" s="151">
        <f>ROUND(I94*H94,2)</f>
        <v>454</v>
      </c>
      <c r="K94" s="149" t="s">
        <v>138</v>
      </c>
      <c r="L94" s="36"/>
      <c r="M94" s="152" t="s">
        <v>5</v>
      </c>
      <c r="N94" s="153" t="s">
        <v>40</v>
      </c>
      <c r="O94" s="154">
        <v>1.992</v>
      </c>
      <c r="P94" s="154">
        <f>O94*H94</f>
        <v>1.992</v>
      </c>
      <c r="Q94" s="154">
        <v>0</v>
      </c>
      <c r="R94" s="154">
        <f>Q94*H94</f>
        <v>0</v>
      </c>
      <c r="S94" s="154">
        <v>0</v>
      </c>
      <c r="T94" s="155">
        <f>S94*H94</f>
        <v>0</v>
      </c>
      <c r="AR94" s="22" t="s">
        <v>139</v>
      </c>
      <c r="AT94" s="22" t="s">
        <v>134</v>
      </c>
      <c r="AU94" s="22" t="s">
        <v>82</v>
      </c>
      <c r="AY94" s="22" t="s">
        <v>132</v>
      </c>
      <c r="BE94" s="156">
        <f>IF(N94="základní",J94,0)</f>
        <v>454</v>
      </c>
      <c r="BF94" s="156">
        <f>IF(N94="snížená",J94,0)</f>
        <v>0</v>
      </c>
      <c r="BG94" s="156">
        <f>IF(N94="zákl. přenesená",J94,0)</f>
        <v>0</v>
      </c>
      <c r="BH94" s="156">
        <f>IF(N94="sníž. přenesená",J94,0)</f>
        <v>0</v>
      </c>
      <c r="BI94" s="156">
        <f>IF(N94="nulová",J94,0)</f>
        <v>0</v>
      </c>
      <c r="BJ94" s="22" t="s">
        <v>32</v>
      </c>
      <c r="BK94" s="156">
        <f>ROUND(I94*H94,2)</f>
        <v>454</v>
      </c>
      <c r="BL94" s="22" t="s">
        <v>139</v>
      </c>
      <c r="BM94" s="22" t="s">
        <v>156</v>
      </c>
    </row>
    <row r="95" spans="2:65" s="11" customFormat="1">
      <c r="B95" s="157"/>
      <c r="D95" s="158" t="s">
        <v>141</v>
      </c>
      <c r="E95" s="159" t="s">
        <v>5</v>
      </c>
      <c r="F95" s="160" t="s">
        <v>157</v>
      </c>
      <c r="H95" s="260">
        <v>1</v>
      </c>
      <c r="L95" s="157"/>
      <c r="M95" s="161"/>
      <c r="N95" s="162"/>
      <c r="O95" s="162"/>
      <c r="P95" s="162"/>
      <c r="Q95" s="162"/>
      <c r="R95" s="162"/>
      <c r="S95" s="162"/>
      <c r="T95" s="163"/>
      <c r="AT95" s="159" t="s">
        <v>141</v>
      </c>
      <c r="AU95" s="159" t="s">
        <v>82</v>
      </c>
      <c r="AV95" s="11" t="s">
        <v>82</v>
      </c>
      <c r="AW95" s="11" t="s">
        <v>31</v>
      </c>
      <c r="AX95" s="11" t="s">
        <v>32</v>
      </c>
      <c r="AY95" s="159" t="s">
        <v>132</v>
      </c>
    </row>
    <row r="96" spans="2:65" s="1" customFormat="1" ht="38.25" customHeight="1">
      <c r="B96" s="146"/>
      <c r="C96" s="147" t="s">
        <v>158</v>
      </c>
      <c r="D96" s="147" t="s">
        <v>134</v>
      </c>
      <c r="E96" s="148" t="s">
        <v>159</v>
      </c>
      <c r="F96" s="149" t="s">
        <v>160</v>
      </c>
      <c r="G96" s="150" t="s">
        <v>155</v>
      </c>
      <c r="H96" s="259">
        <v>1</v>
      </c>
      <c r="I96" s="151">
        <v>249</v>
      </c>
      <c r="J96" s="151">
        <f>ROUND(I96*H96,2)</f>
        <v>249</v>
      </c>
      <c r="K96" s="149" t="s">
        <v>138</v>
      </c>
      <c r="L96" s="36"/>
      <c r="M96" s="152" t="s">
        <v>5</v>
      </c>
      <c r="N96" s="153" t="s">
        <v>40</v>
      </c>
      <c r="O96" s="154">
        <v>1.0920000000000001</v>
      </c>
      <c r="P96" s="154">
        <f>O96*H96</f>
        <v>1.0920000000000001</v>
      </c>
      <c r="Q96" s="154">
        <v>0</v>
      </c>
      <c r="R96" s="154">
        <f>Q96*H96</f>
        <v>0</v>
      </c>
      <c r="S96" s="154">
        <v>0</v>
      </c>
      <c r="T96" s="155">
        <f>S96*H96</f>
        <v>0</v>
      </c>
      <c r="AR96" s="22" t="s">
        <v>139</v>
      </c>
      <c r="AT96" s="22" t="s">
        <v>134</v>
      </c>
      <c r="AU96" s="22" t="s">
        <v>82</v>
      </c>
      <c r="AY96" s="22" t="s">
        <v>132</v>
      </c>
      <c r="BE96" s="156">
        <f>IF(N96="základní",J96,0)</f>
        <v>249</v>
      </c>
      <c r="BF96" s="156">
        <f>IF(N96="snížená",J96,0)</f>
        <v>0</v>
      </c>
      <c r="BG96" s="156">
        <f>IF(N96="zákl. přenesená",J96,0)</f>
        <v>0</v>
      </c>
      <c r="BH96" s="156">
        <f>IF(N96="sníž. přenesená",J96,0)</f>
        <v>0</v>
      </c>
      <c r="BI96" s="156">
        <f>IF(N96="nulová",J96,0)</f>
        <v>0</v>
      </c>
      <c r="BJ96" s="22" t="s">
        <v>32</v>
      </c>
      <c r="BK96" s="156">
        <f>ROUND(I96*H96,2)</f>
        <v>249</v>
      </c>
      <c r="BL96" s="22" t="s">
        <v>139</v>
      </c>
      <c r="BM96" s="22" t="s">
        <v>161</v>
      </c>
    </row>
    <row r="97" spans="2:65" s="11" customFormat="1">
      <c r="B97" s="157"/>
      <c r="D97" s="158" t="s">
        <v>141</v>
      </c>
      <c r="E97" s="159" t="s">
        <v>5</v>
      </c>
      <c r="F97" s="160" t="s">
        <v>157</v>
      </c>
      <c r="H97" s="260">
        <v>1</v>
      </c>
      <c r="L97" s="157"/>
      <c r="M97" s="161"/>
      <c r="N97" s="162"/>
      <c r="O97" s="162"/>
      <c r="P97" s="162"/>
      <c r="Q97" s="162"/>
      <c r="R97" s="162"/>
      <c r="S97" s="162"/>
      <c r="T97" s="163"/>
      <c r="AT97" s="159" t="s">
        <v>141</v>
      </c>
      <c r="AU97" s="159" t="s">
        <v>82</v>
      </c>
      <c r="AV97" s="11" t="s">
        <v>82</v>
      </c>
      <c r="AW97" s="11" t="s">
        <v>31</v>
      </c>
      <c r="AX97" s="11" t="s">
        <v>32</v>
      </c>
      <c r="AY97" s="159" t="s">
        <v>132</v>
      </c>
    </row>
    <row r="98" spans="2:65" s="1" customFormat="1" ht="38.25" customHeight="1">
      <c r="B98" s="146"/>
      <c r="C98" s="147" t="s">
        <v>162</v>
      </c>
      <c r="D98" s="147" t="s">
        <v>134</v>
      </c>
      <c r="E98" s="148" t="s">
        <v>163</v>
      </c>
      <c r="F98" s="149" t="s">
        <v>164</v>
      </c>
      <c r="G98" s="150" t="s">
        <v>155</v>
      </c>
      <c r="H98" s="259">
        <v>15</v>
      </c>
      <c r="I98" s="151">
        <v>30.6</v>
      </c>
      <c r="J98" s="151">
        <f>ROUND(I98*H98,2)</f>
        <v>459</v>
      </c>
      <c r="K98" s="149" t="s">
        <v>138</v>
      </c>
      <c r="L98" s="36"/>
      <c r="M98" s="152" t="s">
        <v>5</v>
      </c>
      <c r="N98" s="153" t="s">
        <v>40</v>
      </c>
      <c r="O98" s="154">
        <v>9.7000000000000003E-2</v>
      </c>
      <c r="P98" s="154">
        <f>O98*H98</f>
        <v>1.4550000000000001</v>
      </c>
      <c r="Q98" s="154">
        <v>0</v>
      </c>
      <c r="R98" s="154">
        <f>Q98*H98</f>
        <v>0</v>
      </c>
      <c r="S98" s="154">
        <v>0</v>
      </c>
      <c r="T98" s="155">
        <f>S98*H98</f>
        <v>0</v>
      </c>
      <c r="AR98" s="22" t="s">
        <v>139</v>
      </c>
      <c r="AT98" s="22" t="s">
        <v>134</v>
      </c>
      <c r="AU98" s="22" t="s">
        <v>82</v>
      </c>
      <c r="AY98" s="22" t="s">
        <v>132</v>
      </c>
      <c r="BE98" s="156">
        <f>IF(N98="základní",J98,0)</f>
        <v>459</v>
      </c>
      <c r="BF98" s="156">
        <f>IF(N98="snížená",J98,0)</f>
        <v>0</v>
      </c>
      <c r="BG98" s="156">
        <f>IF(N98="zákl. přenesená",J98,0)</f>
        <v>0</v>
      </c>
      <c r="BH98" s="156">
        <f>IF(N98="sníž. přenesená",J98,0)</f>
        <v>0</v>
      </c>
      <c r="BI98" s="156">
        <f>IF(N98="nulová",J98,0)</f>
        <v>0</v>
      </c>
      <c r="BJ98" s="22" t="s">
        <v>32</v>
      </c>
      <c r="BK98" s="156">
        <f>ROUND(I98*H98,2)</f>
        <v>459</v>
      </c>
      <c r="BL98" s="22" t="s">
        <v>139</v>
      </c>
      <c r="BM98" s="22" t="s">
        <v>165</v>
      </c>
    </row>
    <row r="99" spans="2:65" s="11" customFormat="1">
      <c r="B99" s="157"/>
      <c r="D99" s="158" t="s">
        <v>141</v>
      </c>
      <c r="E99" s="159" t="s">
        <v>5</v>
      </c>
      <c r="F99" s="160" t="s">
        <v>166</v>
      </c>
      <c r="H99" s="260">
        <v>15</v>
      </c>
      <c r="L99" s="157"/>
      <c r="M99" s="161"/>
      <c r="N99" s="162"/>
      <c r="O99" s="162"/>
      <c r="P99" s="162"/>
      <c r="Q99" s="162"/>
      <c r="R99" s="162"/>
      <c r="S99" s="162"/>
      <c r="T99" s="163"/>
      <c r="AT99" s="159" t="s">
        <v>141</v>
      </c>
      <c r="AU99" s="159" t="s">
        <v>82</v>
      </c>
      <c r="AV99" s="11" t="s">
        <v>82</v>
      </c>
      <c r="AW99" s="11" t="s">
        <v>31</v>
      </c>
      <c r="AX99" s="11" t="s">
        <v>32</v>
      </c>
      <c r="AY99" s="159" t="s">
        <v>132</v>
      </c>
    </row>
    <row r="100" spans="2:65" s="1" customFormat="1" ht="16.5" customHeight="1">
      <c r="B100" s="146"/>
      <c r="C100" s="147" t="s">
        <v>167</v>
      </c>
      <c r="D100" s="147" t="s">
        <v>134</v>
      </c>
      <c r="E100" s="148" t="s">
        <v>168</v>
      </c>
      <c r="F100" s="149" t="s">
        <v>169</v>
      </c>
      <c r="G100" s="150" t="s">
        <v>155</v>
      </c>
      <c r="H100" s="259">
        <v>20</v>
      </c>
      <c r="I100" s="151">
        <v>124</v>
      </c>
      <c r="J100" s="151">
        <f>ROUND(I100*H100,2)</f>
        <v>2480</v>
      </c>
      <c r="K100" s="149" t="s">
        <v>138</v>
      </c>
      <c r="L100" s="36"/>
      <c r="M100" s="152" t="s">
        <v>5</v>
      </c>
      <c r="N100" s="153" t="s">
        <v>40</v>
      </c>
      <c r="O100" s="154">
        <v>0.11600000000000001</v>
      </c>
      <c r="P100" s="154">
        <f>O100*H100</f>
        <v>2.3200000000000003</v>
      </c>
      <c r="Q100" s="154">
        <v>0</v>
      </c>
      <c r="R100" s="154">
        <f>Q100*H100</f>
        <v>0</v>
      </c>
      <c r="S100" s="154">
        <v>0</v>
      </c>
      <c r="T100" s="155">
        <f>S100*H100</f>
        <v>0</v>
      </c>
      <c r="AR100" s="22" t="s">
        <v>139</v>
      </c>
      <c r="AT100" s="22" t="s">
        <v>134</v>
      </c>
      <c r="AU100" s="22" t="s">
        <v>82</v>
      </c>
      <c r="AY100" s="22" t="s">
        <v>132</v>
      </c>
      <c r="BE100" s="156">
        <f>IF(N100="základní",J100,0)</f>
        <v>2480</v>
      </c>
      <c r="BF100" s="156">
        <f>IF(N100="snížená",J100,0)</f>
        <v>0</v>
      </c>
      <c r="BG100" s="156">
        <f>IF(N100="zákl. přenesená",J100,0)</f>
        <v>0</v>
      </c>
      <c r="BH100" s="156">
        <f>IF(N100="sníž. přenesená",J100,0)</f>
        <v>0</v>
      </c>
      <c r="BI100" s="156">
        <f>IF(N100="nulová",J100,0)</f>
        <v>0</v>
      </c>
      <c r="BJ100" s="22" t="s">
        <v>32</v>
      </c>
      <c r="BK100" s="156">
        <f>ROUND(I100*H100,2)</f>
        <v>2480</v>
      </c>
      <c r="BL100" s="22" t="s">
        <v>139</v>
      </c>
      <c r="BM100" s="22" t="s">
        <v>170</v>
      </c>
    </row>
    <row r="101" spans="2:65" s="11" customFormat="1">
      <c r="B101" s="157"/>
      <c r="D101" s="158" t="s">
        <v>141</v>
      </c>
      <c r="E101" s="159" t="s">
        <v>90</v>
      </c>
      <c r="F101" s="160" t="s">
        <v>171</v>
      </c>
      <c r="H101" s="260">
        <v>20</v>
      </c>
      <c r="L101" s="157"/>
      <c r="M101" s="161"/>
      <c r="N101" s="162"/>
      <c r="O101" s="162"/>
      <c r="P101" s="162"/>
      <c r="Q101" s="162"/>
      <c r="R101" s="162"/>
      <c r="S101" s="162"/>
      <c r="T101" s="163"/>
      <c r="AT101" s="159" t="s">
        <v>141</v>
      </c>
      <c r="AU101" s="159" t="s">
        <v>82</v>
      </c>
      <c r="AV101" s="11" t="s">
        <v>82</v>
      </c>
      <c r="AW101" s="11" t="s">
        <v>31</v>
      </c>
      <c r="AX101" s="11" t="s">
        <v>32</v>
      </c>
      <c r="AY101" s="159" t="s">
        <v>132</v>
      </c>
    </row>
    <row r="102" spans="2:65" s="1" customFormat="1" ht="25.5" customHeight="1">
      <c r="B102" s="146"/>
      <c r="C102" s="147" t="s">
        <v>172</v>
      </c>
      <c r="D102" s="147" t="s">
        <v>134</v>
      </c>
      <c r="E102" s="148" t="s">
        <v>173</v>
      </c>
      <c r="F102" s="149" t="s">
        <v>174</v>
      </c>
      <c r="G102" s="150" t="s">
        <v>155</v>
      </c>
      <c r="H102" s="259">
        <v>16</v>
      </c>
      <c r="I102" s="151">
        <v>369</v>
      </c>
      <c r="J102" s="151">
        <f>ROUND(I102*H102,2)</f>
        <v>5904</v>
      </c>
      <c r="K102" s="149" t="s">
        <v>138</v>
      </c>
      <c r="L102" s="36"/>
      <c r="M102" s="152" t="s">
        <v>5</v>
      </c>
      <c r="N102" s="153" t="s">
        <v>40</v>
      </c>
      <c r="O102" s="154">
        <v>0.871</v>
      </c>
      <c r="P102" s="154">
        <f>O102*H102</f>
        <v>13.936</v>
      </c>
      <c r="Q102" s="154">
        <v>0</v>
      </c>
      <c r="R102" s="154">
        <f>Q102*H102</f>
        <v>0</v>
      </c>
      <c r="S102" s="154">
        <v>0</v>
      </c>
      <c r="T102" s="155">
        <f>S102*H102</f>
        <v>0</v>
      </c>
      <c r="AR102" s="22" t="s">
        <v>139</v>
      </c>
      <c r="AT102" s="22" t="s">
        <v>134</v>
      </c>
      <c r="AU102" s="22" t="s">
        <v>82</v>
      </c>
      <c r="AY102" s="22" t="s">
        <v>132</v>
      </c>
      <c r="BE102" s="156">
        <f>IF(N102="základní",J102,0)</f>
        <v>5904</v>
      </c>
      <c r="BF102" s="156">
        <f>IF(N102="snížená",J102,0)</f>
        <v>0</v>
      </c>
      <c r="BG102" s="156">
        <f>IF(N102="zákl. přenesená",J102,0)</f>
        <v>0</v>
      </c>
      <c r="BH102" s="156">
        <f>IF(N102="sníž. přenesená",J102,0)</f>
        <v>0</v>
      </c>
      <c r="BI102" s="156">
        <f>IF(N102="nulová",J102,0)</f>
        <v>0</v>
      </c>
      <c r="BJ102" s="22" t="s">
        <v>32</v>
      </c>
      <c r="BK102" s="156">
        <f>ROUND(I102*H102,2)</f>
        <v>5904</v>
      </c>
      <c r="BL102" s="22" t="s">
        <v>139</v>
      </c>
      <c r="BM102" s="22" t="s">
        <v>175</v>
      </c>
    </row>
    <row r="103" spans="2:65" s="11" customFormat="1">
      <c r="B103" s="157"/>
      <c r="D103" s="158" t="s">
        <v>141</v>
      </c>
      <c r="E103" s="159" t="s">
        <v>83</v>
      </c>
      <c r="F103" s="160" t="s">
        <v>176</v>
      </c>
      <c r="H103" s="260">
        <v>16</v>
      </c>
      <c r="L103" s="157"/>
      <c r="M103" s="161"/>
      <c r="N103" s="162"/>
      <c r="O103" s="162"/>
      <c r="P103" s="162"/>
      <c r="Q103" s="162"/>
      <c r="R103" s="162"/>
      <c r="S103" s="162"/>
      <c r="T103" s="163"/>
      <c r="AT103" s="159" t="s">
        <v>141</v>
      </c>
      <c r="AU103" s="159" t="s">
        <v>82</v>
      </c>
      <c r="AV103" s="11" t="s">
        <v>82</v>
      </c>
      <c r="AW103" s="11" t="s">
        <v>31</v>
      </c>
      <c r="AX103" s="11" t="s">
        <v>32</v>
      </c>
      <c r="AY103" s="159" t="s">
        <v>132</v>
      </c>
    </row>
    <row r="104" spans="2:65" s="1" customFormat="1" ht="25.5" customHeight="1">
      <c r="B104" s="146"/>
      <c r="C104" s="147" t="s">
        <v>177</v>
      </c>
      <c r="D104" s="147" t="s">
        <v>134</v>
      </c>
      <c r="E104" s="148" t="s">
        <v>178</v>
      </c>
      <c r="F104" s="149" t="s">
        <v>179</v>
      </c>
      <c r="G104" s="150" t="s">
        <v>155</v>
      </c>
      <c r="H104" s="259">
        <v>16</v>
      </c>
      <c r="I104" s="151">
        <v>20.9</v>
      </c>
      <c r="J104" s="151">
        <f>ROUND(I104*H104,2)</f>
        <v>334.4</v>
      </c>
      <c r="K104" s="149" t="s">
        <v>138</v>
      </c>
      <c r="L104" s="36"/>
      <c r="M104" s="152" t="s">
        <v>5</v>
      </c>
      <c r="N104" s="153" t="s">
        <v>40</v>
      </c>
      <c r="O104" s="154">
        <v>0.04</v>
      </c>
      <c r="P104" s="154">
        <f>O104*H104</f>
        <v>0.64</v>
      </c>
      <c r="Q104" s="154">
        <v>0</v>
      </c>
      <c r="R104" s="154">
        <f>Q104*H104</f>
        <v>0</v>
      </c>
      <c r="S104" s="154">
        <v>0</v>
      </c>
      <c r="T104" s="155">
        <f>S104*H104</f>
        <v>0</v>
      </c>
      <c r="AR104" s="22" t="s">
        <v>139</v>
      </c>
      <c r="AT104" s="22" t="s">
        <v>134</v>
      </c>
      <c r="AU104" s="22" t="s">
        <v>82</v>
      </c>
      <c r="AY104" s="22" t="s">
        <v>132</v>
      </c>
      <c r="BE104" s="156">
        <f>IF(N104="základní",J104,0)</f>
        <v>334.4</v>
      </c>
      <c r="BF104" s="156">
        <f>IF(N104="snížená",J104,0)</f>
        <v>0</v>
      </c>
      <c r="BG104" s="156">
        <f>IF(N104="zákl. přenesená",J104,0)</f>
        <v>0</v>
      </c>
      <c r="BH104" s="156">
        <f>IF(N104="sníž. přenesená",J104,0)</f>
        <v>0</v>
      </c>
      <c r="BI104" s="156">
        <f>IF(N104="nulová",J104,0)</f>
        <v>0</v>
      </c>
      <c r="BJ104" s="22" t="s">
        <v>32</v>
      </c>
      <c r="BK104" s="156">
        <f>ROUND(I104*H104,2)</f>
        <v>334.4</v>
      </c>
      <c r="BL104" s="22" t="s">
        <v>139</v>
      </c>
      <c r="BM104" s="22" t="s">
        <v>180</v>
      </c>
    </row>
    <row r="105" spans="2:65" s="11" customFormat="1">
      <c r="B105" s="157"/>
      <c r="D105" s="158" t="s">
        <v>141</v>
      </c>
      <c r="E105" s="159" t="s">
        <v>5</v>
      </c>
      <c r="F105" s="160" t="s">
        <v>83</v>
      </c>
      <c r="H105" s="260">
        <v>16</v>
      </c>
      <c r="L105" s="157"/>
      <c r="M105" s="161"/>
      <c r="N105" s="162"/>
      <c r="O105" s="162"/>
      <c r="P105" s="162"/>
      <c r="Q105" s="162"/>
      <c r="R105" s="162"/>
      <c r="S105" s="162"/>
      <c r="T105" s="163"/>
      <c r="AT105" s="159" t="s">
        <v>141</v>
      </c>
      <c r="AU105" s="159" t="s">
        <v>82</v>
      </c>
      <c r="AV105" s="11" t="s">
        <v>82</v>
      </c>
      <c r="AW105" s="11" t="s">
        <v>31</v>
      </c>
      <c r="AX105" s="11" t="s">
        <v>32</v>
      </c>
      <c r="AY105" s="159" t="s">
        <v>132</v>
      </c>
    </row>
    <row r="106" spans="2:65" s="1" customFormat="1" ht="38.25" customHeight="1">
      <c r="B106" s="146"/>
      <c r="C106" s="147" t="s">
        <v>181</v>
      </c>
      <c r="D106" s="147" t="s">
        <v>134</v>
      </c>
      <c r="E106" s="148" t="s">
        <v>182</v>
      </c>
      <c r="F106" s="149" t="s">
        <v>183</v>
      </c>
      <c r="G106" s="150" t="s">
        <v>155</v>
      </c>
      <c r="H106" s="259">
        <v>4.3710000000000004</v>
      </c>
      <c r="I106" s="151">
        <v>762</v>
      </c>
      <c r="J106" s="151">
        <f>ROUND(I106*H106,2)</f>
        <v>3330.7</v>
      </c>
      <c r="K106" s="149" t="s">
        <v>138</v>
      </c>
      <c r="L106" s="36"/>
      <c r="M106" s="152" t="s">
        <v>5</v>
      </c>
      <c r="N106" s="153" t="s">
        <v>40</v>
      </c>
      <c r="O106" s="154">
        <v>2.948</v>
      </c>
      <c r="P106" s="154">
        <f>O106*H106</f>
        <v>12.885708000000001</v>
      </c>
      <c r="Q106" s="154">
        <v>0</v>
      </c>
      <c r="R106" s="154">
        <f>Q106*H106</f>
        <v>0</v>
      </c>
      <c r="S106" s="154">
        <v>0</v>
      </c>
      <c r="T106" s="155">
        <f>S106*H106</f>
        <v>0</v>
      </c>
      <c r="AR106" s="22" t="s">
        <v>139</v>
      </c>
      <c r="AT106" s="22" t="s">
        <v>134</v>
      </c>
      <c r="AU106" s="22" t="s">
        <v>82</v>
      </c>
      <c r="AY106" s="22" t="s">
        <v>132</v>
      </c>
      <c r="BE106" s="156">
        <f>IF(N106="základní",J106,0)</f>
        <v>3330.7</v>
      </c>
      <c r="BF106" s="156">
        <f>IF(N106="snížená",J106,0)</f>
        <v>0</v>
      </c>
      <c r="BG106" s="156">
        <f>IF(N106="zákl. přenesená",J106,0)</f>
        <v>0</v>
      </c>
      <c r="BH106" s="156">
        <f>IF(N106="sníž. přenesená",J106,0)</f>
        <v>0</v>
      </c>
      <c r="BI106" s="156">
        <f>IF(N106="nulová",J106,0)</f>
        <v>0</v>
      </c>
      <c r="BJ106" s="22" t="s">
        <v>32</v>
      </c>
      <c r="BK106" s="156">
        <f>ROUND(I106*H106,2)</f>
        <v>3330.7</v>
      </c>
      <c r="BL106" s="22" t="s">
        <v>139</v>
      </c>
      <c r="BM106" s="22" t="s">
        <v>184</v>
      </c>
    </row>
    <row r="107" spans="2:65" s="11" customFormat="1" ht="27">
      <c r="B107" s="157"/>
      <c r="D107" s="158" t="s">
        <v>141</v>
      </c>
      <c r="E107" s="159" t="s">
        <v>86</v>
      </c>
      <c r="F107" s="160" t="s">
        <v>185</v>
      </c>
      <c r="H107" s="260">
        <v>4.3710000000000004</v>
      </c>
      <c r="L107" s="157"/>
      <c r="M107" s="161"/>
      <c r="N107" s="162"/>
      <c r="O107" s="162"/>
      <c r="P107" s="162"/>
      <c r="Q107" s="162"/>
      <c r="R107" s="162"/>
      <c r="S107" s="162"/>
      <c r="T107" s="163"/>
      <c r="AT107" s="159" t="s">
        <v>141</v>
      </c>
      <c r="AU107" s="159" t="s">
        <v>82</v>
      </c>
      <c r="AV107" s="11" t="s">
        <v>82</v>
      </c>
      <c r="AW107" s="11" t="s">
        <v>31</v>
      </c>
      <c r="AX107" s="11" t="s">
        <v>32</v>
      </c>
      <c r="AY107" s="159" t="s">
        <v>132</v>
      </c>
    </row>
    <row r="108" spans="2:65" s="1" customFormat="1" ht="38.25" customHeight="1">
      <c r="B108" s="146"/>
      <c r="C108" s="147" t="s">
        <v>186</v>
      </c>
      <c r="D108" s="147" t="s">
        <v>134</v>
      </c>
      <c r="E108" s="148" t="s">
        <v>187</v>
      </c>
      <c r="F108" s="149" t="s">
        <v>188</v>
      </c>
      <c r="G108" s="150" t="s">
        <v>155</v>
      </c>
      <c r="H108" s="259">
        <v>4.3710000000000004</v>
      </c>
      <c r="I108" s="151">
        <v>134</v>
      </c>
      <c r="J108" s="151">
        <f>ROUND(I108*H108,2)</f>
        <v>585.71</v>
      </c>
      <c r="K108" s="149" t="s">
        <v>138</v>
      </c>
      <c r="L108" s="36"/>
      <c r="M108" s="152" t="s">
        <v>5</v>
      </c>
      <c r="N108" s="153" t="s">
        <v>40</v>
      </c>
      <c r="O108" s="154">
        <v>0.59</v>
      </c>
      <c r="P108" s="154">
        <f>O108*H108</f>
        <v>2.5788899999999999</v>
      </c>
      <c r="Q108" s="154">
        <v>0</v>
      </c>
      <c r="R108" s="154">
        <f>Q108*H108</f>
        <v>0</v>
      </c>
      <c r="S108" s="154">
        <v>0</v>
      </c>
      <c r="T108" s="155">
        <f>S108*H108</f>
        <v>0</v>
      </c>
      <c r="AR108" s="22" t="s">
        <v>139</v>
      </c>
      <c r="AT108" s="22" t="s">
        <v>134</v>
      </c>
      <c r="AU108" s="22" t="s">
        <v>82</v>
      </c>
      <c r="AY108" s="22" t="s">
        <v>132</v>
      </c>
      <c r="BE108" s="156">
        <f>IF(N108="základní",J108,0)</f>
        <v>585.71</v>
      </c>
      <c r="BF108" s="156">
        <f>IF(N108="snížená",J108,0)</f>
        <v>0</v>
      </c>
      <c r="BG108" s="156">
        <f>IF(N108="zákl. přenesená",J108,0)</f>
        <v>0</v>
      </c>
      <c r="BH108" s="156">
        <f>IF(N108="sníž. přenesená",J108,0)</f>
        <v>0</v>
      </c>
      <c r="BI108" s="156">
        <f>IF(N108="nulová",J108,0)</f>
        <v>0</v>
      </c>
      <c r="BJ108" s="22" t="s">
        <v>32</v>
      </c>
      <c r="BK108" s="156">
        <f>ROUND(I108*H108,2)</f>
        <v>585.71</v>
      </c>
      <c r="BL108" s="22" t="s">
        <v>139</v>
      </c>
      <c r="BM108" s="22" t="s">
        <v>189</v>
      </c>
    </row>
    <row r="109" spans="2:65" s="11" customFormat="1">
      <c r="B109" s="157"/>
      <c r="D109" s="158" t="s">
        <v>141</v>
      </c>
      <c r="E109" s="159" t="s">
        <v>5</v>
      </c>
      <c r="F109" s="160" t="s">
        <v>86</v>
      </c>
      <c r="H109" s="260">
        <v>4.3710000000000004</v>
      </c>
      <c r="L109" s="157"/>
      <c r="M109" s="161"/>
      <c r="N109" s="162"/>
      <c r="O109" s="162"/>
      <c r="P109" s="162"/>
      <c r="Q109" s="162"/>
      <c r="R109" s="162"/>
      <c r="S109" s="162"/>
      <c r="T109" s="163"/>
      <c r="AT109" s="159" t="s">
        <v>141</v>
      </c>
      <c r="AU109" s="159" t="s">
        <v>82</v>
      </c>
      <c r="AV109" s="11" t="s">
        <v>82</v>
      </c>
      <c r="AW109" s="11" t="s">
        <v>31</v>
      </c>
      <c r="AX109" s="11" t="s">
        <v>32</v>
      </c>
      <c r="AY109" s="159" t="s">
        <v>132</v>
      </c>
    </row>
    <row r="110" spans="2:65" s="1" customFormat="1" ht="38.25" customHeight="1">
      <c r="B110" s="146"/>
      <c r="C110" s="147" t="s">
        <v>190</v>
      </c>
      <c r="D110" s="147" t="s">
        <v>134</v>
      </c>
      <c r="E110" s="148" t="s">
        <v>191</v>
      </c>
      <c r="F110" s="149" t="s">
        <v>192</v>
      </c>
      <c r="G110" s="150" t="s">
        <v>155</v>
      </c>
      <c r="H110" s="259">
        <v>4.3099999999999996</v>
      </c>
      <c r="I110" s="151">
        <v>791</v>
      </c>
      <c r="J110" s="151">
        <f>ROUND(I110*H110,2)</f>
        <v>3409.21</v>
      </c>
      <c r="K110" s="149" t="s">
        <v>138</v>
      </c>
      <c r="L110" s="36"/>
      <c r="M110" s="152" t="s">
        <v>5</v>
      </c>
      <c r="N110" s="153" t="s">
        <v>40</v>
      </c>
      <c r="O110" s="154">
        <v>2.94</v>
      </c>
      <c r="P110" s="154">
        <f>O110*H110</f>
        <v>12.671399999999998</v>
      </c>
      <c r="Q110" s="154">
        <v>0</v>
      </c>
      <c r="R110" s="154">
        <f>Q110*H110</f>
        <v>0</v>
      </c>
      <c r="S110" s="154">
        <v>0</v>
      </c>
      <c r="T110" s="155">
        <f>S110*H110</f>
        <v>0</v>
      </c>
      <c r="AR110" s="22" t="s">
        <v>139</v>
      </c>
      <c r="AT110" s="22" t="s">
        <v>134</v>
      </c>
      <c r="AU110" s="22" t="s">
        <v>82</v>
      </c>
      <c r="AY110" s="22" t="s">
        <v>132</v>
      </c>
      <c r="BE110" s="156">
        <f>IF(N110="základní",J110,0)</f>
        <v>3409.21</v>
      </c>
      <c r="BF110" s="156">
        <f>IF(N110="snížená",J110,0)</f>
        <v>0</v>
      </c>
      <c r="BG110" s="156">
        <f>IF(N110="zákl. přenesená",J110,0)</f>
        <v>0</v>
      </c>
      <c r="BH110" s="156">
        <f>IF(N110="sníž. přenesená",J110,0)</f>
        <v>0</v>
      </c>
      <c r="BI110" s="156">
        <f>IF(N110="nulová",J110,0)</f>
        <v>0</v>
      </c>
      <c r="BJ110" s="22" t="s">
        <v>32</v>
      </c>
      <c r="BK110" s="156">
        <f>ROUND(I110*H110,2)</f>
        <v>3409.21</v>
      </c>
      <c r="BL110" s="22" t="s">
        <v>139</v>
      </c>
      <c r="BM110" s="22" t="s">
        <v>193</v>
      </c>
    </row>
    <row r="111" spans="2:65" s="11" customFormat="1">
      <c r="B111" s="157"/>
      <c r="D111" s="158" t="s">
        <v>141</v>
      </c>
      <c r="E111" s="159" t="s">
        <v>80</v>
      </c>
      <c r="F111" s="160" t="s">
        <v>194</v>
      </c>
      <c r="H111" s="260">
        <v>4.3099999999999996</v>
      </c>
      <c r="L111" s="157"/>
      <c r="M111" s="161"/>
      <c r="N111" s="162"/>
      <c r="O111" s="162"/>
      <c r="P111" s="162"/>
      <c r="Q111" s="162"/>
      <c r="R111" s="162"/>
      <c r="S111" s="162"/>
      <c r="T111" s="163"/>
      <c r="AT111" s="159" t="s">
        <v>141</v>
      </c>
      <c r="AU111" s="159" t="s">
        <v>82</v>
      </c>
      <c r="AV111" s="11" t="s">
        <v>82</v>
      </c>
      <c r="AW111" s="11" t="s">
        <v>31</v>
      </c>
      <c r="AX111" s="11" t="s">
        <v>32</v>
      </c>
      <c r="AY111" s="159" t="s">
        <v>132</v>
      </c>
    </row>
    <row r="112" spans="2:65" s="1" customFormat="1" ht="38.25" customHeight="1">
      <c r="B112" s="146"/>
      <c r="C112" s="147" t="s">
        <v>195</v>
      </c>
      <c r="D112" s="147" t="s">
        <v>134</v>
      </c>
      <c r="E112" s="148" t="s">
        <v>196</v>
      </c>
      <c r="F112" s="149" t="s">
        <v>197</v>
      </c>
      <c r="G112" s="150" t="s">
        <v>155</v>
      </c>
      <c r="H112" s="259">
        <v>4.3099999999999996</v>
      </c>
      <c r="I112" s="151">
        <v>721</v>
      </c>
      <c r="J112" s="151">
        <f>ROUND(I112*H112,2)</f>
        <v>3107.51</v>
      </c>
      <c r="K112" s="149" t="s">
        <v>138</v>
      </c>
      <c r="L112" s="36"/>
      <c r="M112" s="152" t="s">
        <v>5</v>
      </c>
      <c r="N112" s="153" t="s">
        <v>40</v>
      </c>
      <c r="O112" s="154">
        <v>0.8</v>
      </c>
      <c r="P112" s="154">
        <f>O112*H112</f>
        <v>3.448</v>
      </c>
      <c r="Q112" s="154">
        <v>0</v>
      </c>
      <c r="R112" s="154">
        <f>Q112*H112</f>
        <v>0</v>
      </c>
      <c r="S112" s="154">
        <v>0</v>
      </c>
      <c r="T112" s="155">
        <f>S112*H112</f>
        <v>0</v>
      </c>
      <c r="AR112" s="22" t="s">
        <v>139</v>
      </c>
      <c r="AT112" s="22" t="s">
        <v>134</v>
      </c>
      <c r="AU112" s="22" t="s">
        <v>82</v>
      </c>
      <c r="AY112" s="22" t="s">
        <v>132</v>
      </c>
      <c r="BE112" s="156">
        <f>IF(N112="základní",J112,0)</f>
        <v>3107.51</v>
      </c>
      <c r="BF112" s="156">
        <f>IF(N112="snížená",J112,0)</f>
        <v>0</v>
      </c>
      <c r="BG112" s="156">
        <f>IF(N112="zákl. přenesená",J112,0)</f>
        <v>0</v>
      </c>
      <c r="BH112" s="156">
        <f>IF(N112="sníž. přenesená",J112,0)</f>
        <v>0</v>
      </c>
      <c r="BI112" s="156">
        <f>IF(N112="nulová",J112,0)</f>
        <v>0</v>
      </c>
      <c r="BJ112" s="22" t="s">
        <v>32</v>
      </c>
      <c r="BK112" s="156">
        <f>ROUND(I112*H112,2)</f>
        <v>3107.51</v>
      </c>
      <c r="BL112" s="22" t="s">
        <v>139</v>
      </c>
      <c r="BM112" s="22" t="s">
        <v>198</v>
      </c>
    </row>
    <row r="113" spans="2:65" s="11" customFormat="1">
      <c r="B113" s="157"/>
      <c r="D113" s="158" t="s">
        <v>141</v>
      </c>
      <c r="E113" s="159" t="s">
        <v>5</v>
      </c>
      <c r="F113" s="160" t="s">
        <v>80</v>
      </c>
      <c r="H113" s="260">
        <v>4.3099999999999996</v>
      </c>
      <c r="L113" s="157"/>
      <c r="M113" s="161"/>
      <c r="N113" s="162"/>
      <c r="O113" s="162"/>
      <c r="P113" s="162"/>
      <c r="Q113" s="162"/>
      <c r="R113" s="162"/>
      <c r="S113" s="162"/>
      <c r="T113" s="163"/>
      <c r="AT113" s="159" t="s">
        <v>141</v>
      </c>
      <c r="AU113" s="159" t="s">
        <v>82</v>
      </c>
      <c r="AV113" s="11" t="s">
        <v>82</v>
      </c>
      <c r="AW113" s="11" t="s">
        <v>31</v>
      </c>
      <c r="AX113" s="11" t="s">
        <v>32</v>
      </c>
      <c r="AY113" s="159" t="s">
        <v>132</v>
      </c>
    </row>
    <row r="114" spans="2:65" s="1" customFormat="1" ht="38.25" customHeight="1">
      <c r="B114" s="146"/>
      <c r="C114" s="147" t="s">
        <v>199</v>
      </c>
      <c r="D114" s="147" t="s">
        <v>134</v>
      </c>
      <c r="E114" s="148" t="s">
        <v>200</v>
      </c>
      <c r="F114" s="149" t="s">
        <v>201</v>
      </c>
      <c r="G114" s="150" t="s">
        <v>155</v>
      </c>
      <c r="H114" s="259">
        <v>55</v>
      </c>
      <c r="I114" s="151">
        <v>34.6</v>
      </c>
      <c r="J114" s="151">
        <f>ROUND(I114*H114,2)</f>
        <v>1903</v>
      </c>
      <c r="K114" s="149" t="s">
        <v>138</v>
      </c>
      <c r="L114" s="36"/>
      <c r="M114" s="152" t="s">
        <v>5</v>
      </c>
      <c r="N114" s="153" t="s">
        <v>40</v>
      </c>
      <c r="O114" s="154">
        <v>7.3999999999999996E-2</v>
      </c>
      <c r="P114" s="154">
        <f>O114*H114</f>
        <v>4.0699999999999994</v>
      </c>
      <c r="Q114" s="154">
        <v>0</v>
      </c>
      <c r="R114" s="154">
        <f>Q114*H114</f>
        <v>0</v>
      </c>
      <c r="S114" s="154">
        <v>0</v>
      </c>
      <c r="T114" s="155">
        <f>S114*H114</f>
        <v>0</v>
      </c>
      <c r="AR114" s="22" t="s">
        <v>139</v>
      </c>
      <c r="AT114" s="22" t="s">
        <v>134</v>
      </c>
      <c r="AU114" s="22" t="s">
        <v>82</v>
      </c>
      <c r="AY114" s="22" t="s">
        <v>132</v>
      </c>
      <c r="BE114" s="156">
        <f>IF(N114="základní",J114,0)</f>
        <v>1903</v>
      </c>
      <c r="BF114" s="156">
        <f>IF(N114="snížená",J114,0)</f>
        <v>0</v>
      </c>
      <c r="BG114" s="156">
        <f>IF(N114="zákl. přenesená",J114,0)</f>
        <v>0</v>
      </c>
      <c r="BH114" s="156">
        <f>IF(N114="sníž. přenesená",J114,0)</f>
        <v>0</v>
      </c>
      <c r="BI114" s="156">
        <f>IF(N114="nulová",J114,0)</f>
        <v>0</v>
      </c>
      <c r="BJ114" s="22" t="s">
        <v>32</v>
      </c>
      <c r="BK114" s="156">
        <f>ROUND(I114*H114,2)</f>
        <v>1903</v>
      </c>
      <c r="BL114" s="22" t="s">
        <v>139</v>
      </c>
      <c r="BM114" s="22" t="s">
        <v>202</v>
      </c>
    </row>
    <row r="115" spans="2:65" s="11" customFormat="1">
      <c r="B115" s="157"/>
      <c r="D115" s="158" t="s">
        <v>141</v>
      </c>
      <c r="E115" s="159" t="s">
        <v>5</v>
      </c>
      <c r="F115" s="160" t="s">
        <v>203</v>
      </c>
      <c r="H115" s="260">
        <v>20</v>
      </c>
      <c r="L115" s="157"/>
      <c r="M115" s="161"/>
      <c r="N115" s="162"/>
      <c r="O115" s="162"/>
      <c r="P115" s="162"/>
      <c r="Q115" s="162"/>
      <c r="R115" s="162"/>
      <c r="S115" s="162"/>
      <c r="T115" s="163"/>
      <c r="AT115" s="159" t="s">
        <v>141</v>
      </c>
      <c r="AU115" s="159" t="s">
        <v>82</v>
      </c>
      <c r="AV115" s="11" t="s">
        <v>82</v>
      </c>
      <c r="AW115" s="11" t="s">
        <v>31</v>
      </c>
      <c r="AX115" s="11" t="s">
        <v>69</v>
      </c>
      <c r="AY115" s="159" t="s">
        <v>132</v>
      </c>
    </row>
    <row r="116" spans="2:65" s="11" customFormat="1">
      <c r="B116" s="157"/>
      <c r="D116" s="158" t="s">
        <v>141</v>
      </c>
      <c r="E116" s="159" t="s">
        <v>5</v>
      </c>
      <c r="F116" s="160" t="s">
        <v>204</v>
      </c>
      <c r="H116" s="260">
        <v>35</v>
      </c>
      <c r="L116" s="157"/>
      <c r="M116" s="161"/>
      <c r="N116" s="162"/>
      <c r="O116" s="162"/>
      <c r="P116" s="162"/>
      <c r="Q116" s="162"/>
      <c r="R116" s="162"/>
      <c r="S116" s="162"/>
      <c r="T116" s="163"/>
      <c r="AT116" s="159" t="s">
        <v>141</v>
      </c>
      <c r="AU116" s="159" t="s">
        <v>82</v>
      </c>
      <c r="AV116" s="11" t="s">
        <v>82</v>
      </c>
      <c r="AW116" s="11" t="s">
        <v>31</v>
      </c>
      <c r="AX116" s="11" t="s">
        <v>69</v>
      </c>
      <c r="AY116" s="159" t="s">
        <v>132</v>
      </c>
    </row>
    <row r="117" spans="2:65" s="12" customFormat="1">
      <c r="B117" s="164"/>
      <c r="D117" s="158" t="s">
        <v>141</v>
      </c>
      <c r="E117" s="165" t="s">
        <v>5</v>
      </c>
      <c r="F117" s="166" t="s">
        <v>205</v>
      </c>
      <c r="H117" s="261">
        <v>55</v>
      </c>
      <c r="L117" s="164"/>
      <c r="M117" s="167"/>
      <c r="N117" s="168"/>
      <c r="O117" s="168"/>
      <c r="P117" s="168"/>
      <c r="Q117" s="168"/>
      <c r="R117" s="168"/>
      <c r="S117" s="168"/>
      <c r="T117" s="169"/>
      <c r="AT117" s="165" t="s">
        <v>141</v>
      </c>
      <c r="AU117" s="165" t="s">
        <v>82</v>
      </c>
      <c r="AV117" s="12" t="s">
        <v>139</v>
      </c>
      <c r="AW117" s="12" t="s">
        <v>31</v>
      </c>
      <c r="AX117" s="12" t="s">
        <v>32</v>
      </c>
      <c r="AY117" s="165" t="s">
        <v>132</v>
      </c>
    </row>
    <row r="118" spans="2:65" s="1" customFormat="1" ht="38.25" customHeight="1">
      <c r="B118" s="146"/>
      <c r="C118" s="147" t="s">
        <v>11</v>
      </c>
      <c r="D118" s="147" t="s">
        <v>134</v>
      </c>
      <c r="E118" s="148" t="s">
        <v>206</v>
      </c>
      <c r="F118" s="149" t="s">
        <v>207</v>
      </c>
      <c r="G118" s="150" t="s">
        <v>155</v>
      </c>
      <c r="H118" s="259">
        <v>30.181000000000001</v>
      </c>
      <c r="I118" s="151">
        <v>166</v>
      </c>
      <c r="J118" s="151">
        <f>ROUND(I118*H118,2)</f>
        <v>5010.05</v>
      </c>
      <c r="K118" s="149" t="s">
        <v>138</v>
      </c>
      <c r="L118" s="36"/>
      <c r="M118" s="152" t="s">
        <v>5</v>
      </c>
      <c r="N118" s="153" t="s">
        <v>40</v>
      </c>
      <c r="O118" s="154">
        <v>6.2E-2</v>
      </c>
      <c r="P118" s="154">
        <f>O118*H118</f>
        <v>1.8712219999999999</v>
      </c>
      <c r="Q118" s="154">
        <v>0</v>
      </c>
      <c r="R118" s="154">
        <f>Q118*H118</f>
        <v>0</v>
      </c>
      <c r="S118" s="154">
        <v>0</v>
      </c>
      <c r="T118" s="155">
        <f>S118*H118</f>
        <v>0</v>
      </c>
      <c r="AR118" s="22" t="s">
        <v>139</v>
      </c>
      <c r="AT118" s="22" t="s">
        <v>134</v>
      </c>
      <c r="AU118" s="22" t="s">
        <v>82</v>
      </c>
      <c r="AY118" s="22" t="s">
        <v>132</v>
      </c>
      <c r="BE118" s="156">
        <f>IF(N118="základní",J118,0)</f>
        <v>5010.05</v>
      </c>
      <c r="BF118" s="156">
        <f>IF(N118="snížená",J118,0)</f>
        <v>0</v>
      </c>
      <c r="BG118" s="156">
        <f>IF(N118="zákl. přenesená",J118,0)</f>
        <v>0</v>
      </c>
      <c r="BH118" s="156">
        <f>IF(N118="sníž. přenesená",J118,0)</f>
        <v>0</v>
      </c>
      <c r="BI118" s="156">
        <f>IF(N118="nulová",J118,0)</f>
        <v>0</v>
      </c>
      <c r="BJ118" s="22" t="s">
        <v>32</v>
      </c>
      <c r="BK118" s="156">
        <f>ROUND(I118*H118,2)</f>
        <v>5010.05</v>
      </c>
      <c r="BL118" s="22" t="s">
        <v>139</v>
      </c>
      <c r="BM118" s="22" t="s">
        <v>208</v>
      </c>
    </row>
    <row r="119" spans="2:65" s="11" customFormat="1">
      <c r="B119" s="157"/>
      <c r="D119" s="158" t="s">
        <v>141</v>
      </c>
      <c r="E119" s="159" t="s">
        <v>5</v>
      </c>
      <c r="F119" s="160" t="s">
        <v>209</v>
      </c>
      <c r="H119" s="260">
        <v>24.681000000000001</v>
      </c>
      <c r="L119" s="157"/>
      <c r="M119" s="161"/>
      <c r="N119" s="162"/>
      <c r="O119" s="162"/>
      <c r="P119" s="162"/>
      <c r="Q119" s="162"/>
      <c r="R119" s="162"/>
      <c r="S119" s="162"/>
      <c r="T119" s="163"/>
      <c r="AT119" s="159" t="s">
        <v>141</v>
      </c>
      <c r="AU119" s="159" t="s">
        <v>82</v>
      </c>
      <c r="AV119" s="11" t="s">
        <v>82</v>
      </c>
      <c r="AW119" s="11" t="s">
        <v>31</v>
      </c>
      <c r="AX119" s="11" t="s">
        <v>69</v>
      </c>
      <c r="AY119" s="159" t="s">
        <v>132</v>
      </c>
    </row>
    <row r="120" spans="2:65" s="11" customFormat="1">
      <c r="B120" s="157"/>
      <c r="D120" s="158" t="s">
        <v>141</v>
      </c>
      <c r="E120" s="159" t="s">
        <v>5</v>
      </c>
      <c r="F120" s="160" t="s">
        <v>210</v>
      </c>
      <c r="H120" s="260">
        <v>5.5</v>
      </c>
      <c r="L120" s="157"/>
      <c r="M120" s="161"/>
      <c r="N120" s="162"/>
      <c r="O120" s="162"/>
      <c r="P120" s="162"/>
      <c r="Q120" s="162"/>
      <c r="R120" s="162"/>
      <c r="S120" s="162"/>
      <c r="T120" s="163"/>
      <c r="AT120" s="159" t="s">
        <v>141</v>
      </c>
      <c r="AU120" s="159" t="s">
        <v>82</v>
      </c>
      <c r="AV120" s="11" t="s">
        <v>82</v>
      </c>
      <c r="AW120" s="11" t="s">
        <v>31</v>
      </c>
      <c r="AX120" s="11" t="s">
        <v>69</v>
      </c>
      <c r="AY120" s="159" t="s">
        <v>132</v>
      </c>
    </row>
    <row r="121" spans="2:65" s="12" customFormat="1">
      <c r="B121" s="164"/>
      <c r="D121" s="158" t="s">
        <v>141</v>
      </c>
      <c r="E121" s="165" t="s">
        <v>88</v>
      </c>
      <c r="F121" s="166" t="s">
        <v>205</v>
      </c>
      <c r="H121" s="261">
        <v>30.181000000000001</v>
      </c>
      <c r="L121" s="164"/>
      <c r="M121" s="167"/>
      <c r="N121" s="168"/>
      <c r="O121" s="168"/>
      <c r="P121" s="168"/>
      <c r="Q121" s="168"/>
      <c r="R121" s="168"/>
      <c r="S121" s="168"/>
      <c r="T121" s="169"/>
      <c r="AT121" s="165" t="s">
        <v>141</v>
      </c>
      <c r="AU121" s="165" t="s">
        <v>82</v>
      </c>
      <c r="AV121" s="12" t="s">
        <v>139</v>
      </c>
      <c r="AW121" s="12" t="s">
        <v>31</v>
      </c>
      <c r="AX121" s="12" t="s">
        <v>32</v>
      </c>
      <c r="AY121" s="165" t="s">
        <v>132</v>
      </c>
    </row>
    <row r="122" spans="2:65" s="1" customFormat="1" ht="16.5" customHeight="1">
      <c r="B122" s="146"/>
      <c r="C122" s="147" t="s">
        <v>84</v>
      </c>
      <c r="D122" s="147" t="s">
        <v>134</v>
      </c>
      <c r="E122" s="148" t="s">
        <v>211</v>
      </c>
      <c r="F122" s="149" t="s">
        <v>212</v>
      </c>
      <c r="G122" s="150" t="s">
        <v>155</v>
      </c>
      <c r="H122" s="259">
        <v>35</v>
      </c>
      <c r="I122" s="151">
        <v>32.799999999999997</v>
      </c>
      <c r="J122" s="151">
        <f>ROUND(I122*H122,2)</f>
        <v>1148</v>
      </c>
      <c r="K122" s="149" t="s">
        <v>138</v>
      </c>
      <c r="L122" s="36"/>
      <c r="M122" s="152" t="s">
        <v>5</v>
      </c>
      <c r="N122" s="153" t="s">
        <v>40</v>
      </c>
      <c r="O122" s="154">
        <v>7.1999999999999995E-2</v>
      </c>
      <c r="P122" s="154">
        <f>O122*H122</f>
        <v>2.52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AR122" s="22" t="s">
        <v>139</v>
      </c>
      <c r="AT122" s="22" t="s">
        <v>134</v>
      </c>
      <c r="AU122" s="22" t="s">
        <v>82</v>
      </c>
      <c r="AY122" s="22" t="s">
        <v>132</v>
      </c>
      <c r="BE122" s="156">
        <f>IF(N122="základní",J122,0)</f>
        <v>1148</v>
      </c>
      <c r="BF122" s="156">
        <f>IF(N122="snížená",J122,0)</f>
        <v>0</v>
      </c>
      <c r="BG122" s="156">
        <f>IF(N122="zákl. přenesená",J122,0)</f>
        <v>0</v>
      </c>
      <c r="BH122" s="156">
        <f>IF(N122="sníž. přenesená",J122,0)</f>
        <v>0</v>
      </c>
      <c r="BI122" s="156">
        <f>IF(N122="nulová",J122,0)</f>
        <v>0</v>
      </c>
      <c r="BJ122" s="22" t="s">
        <v>32</v>
      </c>
      <c r="BK122" s="156">
        <f>ROUND(I122*H122,2)</f>
        <v>1148</v>
      </c>
      <c r="BL122" s="22" t="s">
        <v>139</v>
      </c>
      <c r="BM122" s="22" t="s">
        <v>213</v>
      </c>
    </row>
    <row r="123" spans="2:65" s="11" customFormat="1">
      <c r="B123" s="157"/>
      <c r="D123" s="158" t="s">
        <v>141</v>
      </c>
      <c r="E123" s="159" t="s">
        <v>5</v>
      </c>
      <c r="F123" s="160" t="s">
        <v>214</v>
      </c>
      <c r="H123" s="260">
        <v>35</v>
      </c>
      <c r="L123" s="157"/>
      <c r="M123" s="161"/>
      <c r="N123" s="162"/>
      <c r="O123" s="162"/>
      <c r="P123" s="162"/>
      <c r="Q123" s="162"/>
      <c r="R123" s="162"/>
      <c r="S123" s="162"/>
      <c r="T123" s="163"/>
      <c r="AT123" s="159" t="s">
        <v>141</v>
      </c>
      <c r="AU123" s="159" t="s">
        <v>82</v>
      </c>
      <c r="AV123" s="11" t="s">
        <v>82</v>
      </c>
      <c r="AW123" s="11" t="s">
        <v>31</v>
      </c>
      <c r="AX123" s="11" t="s">
        <v>32</v>
      </c>
      <c r="AY123" s="159" t="s">
        <v>132</v>
      </c>
    </row>
    <row r="124" spans="2:65" s="1" customFormat="1" ht="16.5" customHeight="1">
      <c r="B124" s="146"/>
      <c r="C124" s="147" t="s">
        <v>215</v>
      </c>
      <c r="D124" s="147" t="s">
        <v>134</v>
      </c>
      <c r="E124" s="148" t="s">
        <v>216</v>
      </c>
      <c r="F124" s="149" t="s">
        <v>217</v>
      </c>
      <c r="G124" s="150" t="s">
        <v>155</v>
      </c>
      <c r="H124" s="259">
        <v>30.181000000000001</v>
      </c>
      <c r="I124" s="151">
        <v>15.1</v>
      </c>
      <c r="J124" s="151">
        <f>ROUND(I124*H124,2)</f>
        <v>455.73</v>
      </c>
      <c r="K124" s="149" t="s">
        <v>138</v>
      </c>
      <c r="L124" s="36"/>
      <c r="M124" s="152" t="s">
        <v>5</v>
      </c>
      <c r="N124" s="153" t="s">
        <v>40</v>
      </c>
      <c r="O124" s="154">
        <v>8.9999999999999993E-3</v>
      </c>
      <c r="P124" s="154">
        <f>O124*H124</f>
        <v>0.27162900000000001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AR124" s="22" t="s">
        <v>139</v>
      </c>
      <c r="AT124" s="22" t="s">
        <v>134</v>
      </c>
      <c r="AU124" s="22" t="s">
        <v>82</v>
      </c>
      <c r="AY124" s="22" t="s">
        <v>132</v>
      </c>
      <c r="BE124" s="156">
        <f>IF(N124="základní",J124,0)</f>
        <v>455.73</v>
      </c>
      <c r="BF124" s="156">
        <f>IF(N124="snížená",J124,0)</f>
        <v>0</v>
      </c>
      <c r="BG124" s="156">
        <f>IF(N124="zákl. přenesená",J124,0)</f>
        <v>0</v>
      </c>
      <c r="BH124" s="156">
        <f>IF(N124="sníž. přenesená",J124,0)</f>
        <v>0</v>
      </c>
      <c r="BI124" s="156">
        <f>IF(N124="nulová",J124,0)</f>
        <v>0</v>
      </c>
      <c r="BJ124" s="22" t="s">
        <v>32</v>
      </c>
      <c r="BK124" s="156">
        <f>ROUND(I124*H124,2)</f>
        <v>455.73</v>
      </c>
      <c r="BL124" s="22" t="s">
        <v>139</v>
      </c>
      <c r="BM124" s="22" t="s">
        <v>218</v>
      </c>
    </row>
    <row r="125" spans="2:65" s="11" customFormat="1">
      <c r="B125" s="157"/>
      <c r="D125" s="158" t="s">
        <v>141</v>
      </c>
      <c r="E125" s="159" t="s">
        <v>5</v>
      </c>
      <c r="F125" s="160" t="s">
        <v>219</v>
      </c>
      <c r="H125" s="260">
        <v>30.181000000000001</v>
      </c>
      <c r="L125" s="157"/>
      <c r="M125" s="161"/>
      <c r="N125" s="162"/>
      <c r="O125" s="162"/>
      <c r="P125" s="162"/>
      <c r="Q125" s="162"/>
      <c r="R125" s="162"/>
      <c r="S125" s="162"/>
      <c r="T125" s="163"/>
      <c r="AT125" s="159" t="s">
        <v>141</v>
      </c>
      <c r="AU125" s="159" t="s">
        <v>82</v>
      </c>
      <c r="AV125" s="11" t="s">
        <v>82</v>
      </c>
      <c r="AW125" s="11" t="s">
        <v>31</v>
      </c>
      <c r="AX125" s="11" t="s">
        <v>32</v>
      </c>
      <c r="AY125" s="159" t="s">
        <v>132</v>
      </c>
    </row>
    <row r="126" spans="2:65" s="1" customFormat="1" ht="25.5" customHeight="1">
      <c r="B126" s="146"/>
      <c r="C126" s="147" t="s">
        <v>220</v>
      </c>
      <c r="D126" s="147" t="s">
        <v>134</v>
      </c>
      <c r="E126" s="148" t="s">
        <v>221</v>
      </c>
      <c r="F126" s="149" t="s">
        <v>222</v>
      </c>
      <c r="G126" s="150" t="s">
        <v>137</v>
      </c>
      <c r="H126" s="259">
        <v>100</v>
      </c>
      <c r="I126" s="151">
        <v>12.4</v>
      </c>
      <c r="J126" s="151">
        <f>ROUND(I126*H126,2)</f>
        <v>1240</v>
      </c>
      <c r="K126" s="149" t="s">
        <v>138</v>
      </c>
      <c r="L126" s="36"/>
      <c r="M126" s="152" t="s">
        <v>5</v>
      </c>
      <c r="N126" s="153" t="s">
        <v>40</v>
      </c>
      <c r="O126" s="154">
        <v>8.0000000000000002E-3</v>
      </c>
      <c r="P126" s="154">
        <f>O126*H126</f>
        <v>0.8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AR126" s="22" t="s">
        <v>139</v>
      </c>
      <c r="AT126" s="22" t="s">
        <v>134</v>
      </c>
      <c r="AU126" s="22" t="s">
        <v>82</v>
      </c>
      <c r="AY126" s="22" t="s">
        <v>132</v>
      </c>
      <c r="BE126" s="156">
        <f>IF(N126="základní",J126,0)</f>
        <v>1240</v>
      </c>
      <c r="BF126" s="156">
        <f>IF(N126="snížená",J126,0)</f>
        <v>0</v>
      </c>
      <c r="BG126" s="156">
        <f>IF(N126="zákl. přenesená",J126,0)</f>
        <v>0</v>
      </c>
      <c r="BH126" s="156">
        <f>IF(N126="sníž. přenesená",J126,0)</f>
        <v>0</v>
      </c>
      <c r="BI126" s="156">
        <f>IF(N126="nulová",J126,0)</f>
        <v>0</v>
      </c>
      <c r="BJ126" s="22" t="s">
        <v>32</v>
      </c>
      <c r="BK126" s="156">
        <f>ROUND(I126*H126,2)</f>
        <v>1240</v>
      </c>
      <c r="BL126" s="22" t="s">
        <v>139</v>
      </c>
      <c r="BM126" s="22" t="s">
        <v>223</v>
      </c>
    </row>
    <row r="127" spans="2:65" s="11" customFormat="1">
      <c r="B127" s="157"/>
      <c r="D127" s="158" t="s">
        <v>141</v>
      </c>
      <c r="E127" s="159" t="s">
        <v>5</v>
      </c>
      <c r="F127" s="160" t="s">
        <v>224</v>
      </c>
      <c r="H127" s="260">
        <v>100</v>
      </c>
      <c r="L127" s="157"/>
      <c r="M127" s="161"/>
      <c r="N127" s="162"/>
      <c r="O127" s="162"/>
      <c r="P127" s="162"/>
      <c r="Q127" s="162"/>
      <c r="R127" s="162"/>
      <c r="S127" s="162"/>
      <c r="T127" s="163"/>
      <c r="AT127" s="159" t="s">
        <v>141</v>
      </c>
      <c r="AU127" s="159" t="s">
        <v>82</v>
      </c>
      <c r="AV127" s="11" t="s">
        <v>82</v>
      </c>
      <c r="AW127" s="11" t="s">
        <v>31</v>
      </c>
      <c r="AX127" s="11" t="s">
        <v>32</v>
      </c>
      <c r="AY127" s="159" t="s">
        <v>132</v>
      </c>
    </row>
    <row r="128" spans="2:65" s="1" customFormat="1" ht="25.5" customHeight="1">
      <c r="B128" s="146"/>
      <c r="C128" s="147" t="s">
        <v>225</v>
      </c>
      <c r="D128" s="147" t="s">
        <v>134</v>
      </c>
      <c r="E128" s="148" t="s">
        <v>226</v>
      </c>
      <c r="F128" s="149" t="s">
        <v>227</v>
      </c>
      <c r="G128" s="150" t="s">
        <v>137</v>
      </c>
      <c r="H128" s="259">
        <v>100</v>
      </c>
      <c r="I128" s="151">
        <v>40.299999999999997</v>
      </c>
      <c r="J128" s="151">
        <f>ROUND(I128*H128,2)</f>
        <v>4030</v>
      </c>
      <c r="K128" s="149" t="s">
        <v>138</v>
      </c>
      <c r="L128" s="36"/>
      <c r="M128" s="152" t="s">
        <v>5</v>
      </c>
      <c r="N128" s="153" t="s">
        <v>40</v>
      </c>
      <c r="O128" s="154">
        <v>0.17699999999999999</v>
      </c>
      <c r="P128" s="154">
        <f>O128*H128</f>
        <v>17.7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AR128" s="22" t="s">
        <v>139</v>
      </c>
      <c r="AT128" s="22" t="s">
        <v>134</v>
      </c>
      <c r="AU128" s="22" t="s">
        <v>82</v>
      </c>
      <c r="AY128" s="22" t="s">
        <v>132</v>
      </c>
      <c r="BE128" s="156">
        <f>IF(N128="základní",J128,0)</f>
        <v>4030</v>
      </c>
      <c r="BF128" s="156">
        <f>IF(N128="snížená",J128,0)</f>
        <v>0</v>
      </c>
      <c r="BG128" s="156">
        <f>IF(N128="zákl. přenesená",J128,0)</f>
        <v>0</v>
      </c>
      <c r="BH128" s="156">
        <f>IF(N128="sníž. přenesená",J128,0)</f>
        <v>0</v>
      </c>
      <c r="BI128" s="156">
        <f>IF(N128="nulová",J128,0)</f>
        <v>0</v>
      </c>
      <c r="BJ128" s="22" t="s">
        <v>32</v>
      </c>
      <c r="BK128" s="156">
        <f>ROUND(I128*H128,2)</f>
        <v>4030</v>
      </c>
      <c r="BL128" s="22" t="s">
        <v>139</v>
      </c>
      <c r="BM128" s="22" t="s">
        <v>228</v>
      </c>
    </row>
    <row r="129" spans="2:65" s="11" customFormat="1">
      <c r="B129" s="157"/>
      <c r="D129" s="158" t="s">
        <v>141</v>
      </c>
      <c r="E129" s="159" t="s">
        <v>5</v>
      </c>
      <c r="F129" s="160" t="s">
        <v>229</v>
      </c>
      <c r="H129" s="260">
        <v>100</v>
      </c>
      <c r="L129" s="157"/>
      <c r="M129" s="161"/>
      <c r="N129" s="162"/>
      <c r="O129" s="162"/>
      <c r="P129" s="162"/>
      <c r="Q129" s="162"/>
      <c r="R129" s="162"/>
      <c r="S129" s="162"/>
      <c r="T129" s="163"/>
      <c r="AT129" s="159" t="s">
        <v>141</v>
      </c>
      <c r="AU129" s="159" t="s">
        <v>82</v>
      </c>
      <c r="AV129" s="11" t="s">
        <v>82</v>
      </c>
      <c r="AW129" s="11" t="s">
        <v>31</v>
      </c>
      <c r="AX129" s="11" t="s">
        <v>32</v>
      </c>
      <c r="AY129" s="159" t="s">
        <v>132</v>
      </c>
    </row>
    <row r="130" spans="2:65" s="1" customFormat="1" ht="25.5" customHeight="1">
      <c r="B130" s="146"/>
      <c r="C130" s="147" t="s">
        <v>91</v>
      </c>
      <c r="D130" s="147" t="s">
        <v>134</v>
      </c>
      <c r="E130" s="148" t="s">
        <v>230</v>
      </c>
      <c r="F130" s="149" t="s">
        <v>231</v>
      </c>
      <c r="G130" s="150" t="s">
        <v>137</v>
      </c>
      <c r="H130" s="259">
        <v>165</v>
      </c>
      <c r="I130" s="151">
        <v>24</v>
      </c>
      <c r="J130" s="151">
        <f>ROUND(I130*H130,2)</f>
        <v>3960</v>
      </c>
      <c r="K130" s="149" t="s">
        <v>138</v>
      </c>
      <c r="L130" s="36"/>
      <c r="M130" s="152" t="s">
        <v>5</v>
      </c>
      <c r="N130" s="153" t="s">
        <v>40</v>
      </c>
      <c r="O130" s="154">
        <v>5.8000000000000003E-2</v>
      </c>
      <c r="P130" s="154">
        <f>O130*H130</f>
        <v>9.57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22" t="s">
        <v>139</v>
      </c>
      <c r="AT130" s="22" t="s">
        <v>134</v>
      </c>
      <c r="AU130" s="22" t="s">
        <v>82</v>
      </c>
      <c r="AY130" s="22" t="s">
        <v>132</v>
      </c>
      <c r="BE130" s="156">
        <f>IF(N130="základní",J130,0)</f>
        <v>3960</v>
      </c>
      <c r="BF130" s="156">
        <f>IF(N130="snížená",J130,0)</f>
        <v>0</v>
      </c>
      <c r="BG130" s="156">
        <f>IF(N130="zákl. přenesená",J130,0)</f>
        <v>0</v>
      </c>
      <c r="BH130" s="156">
        <f>IF(N130="sníž. přenesená",J130,0)</f>
        <v>0</v>
      </c>
      <c r="BI130" s="156">
        <f>IF(N130="nulová",J130,0)</f>
        <v>0</v>
      </c>
      <c r="BJ130" s="22" t="s">
        <v>32</v>
      </c>
      <c r="BK130" s="156">
        <f>ROUND(I130*H130,2)</f>
        <v>3960</v>
      </c>
      <c r="BL130" s="22" t="s">
        <v>139</v>
      </c>
      <c r="BM130" s="22" t="s">
        <v>232</v>
      </c>
    </row>
    <row r="131" spans="2:65" s="11" customFormat="1">
      <c r="B131" s="157"/>
      <c r="D131" s="158" t="s">
        <v>141</v>
      </c>
      <c r="E131" s="159" t="s">
        <v>92</v>
      </c>
      <c r="F131" s="160" t="s">
        <v>233</v>
      </c>
      <c r="H131" s="260">
        <v>165</v>
      </c>
      <c r="L131" s="157"/>
      <c r="M131" s="161"/>
      <c r="N131" s="162"/>
      <c r="O131" s="162"/>
      <c r="P131" s="162"/>
      <c r="Q131" s="162"/>
      <c r="R131" s="162"/>
      <c r="S131" s="162"/>
      <c r="T131" s="163"/>
      <c r="AT131" s="159" t="s">
        <v>141</v>
      </c>
      <c r="AU131" s="159" t="s">
        <v>82</v>
      </c>
      <c r="AV131" s="11" t="s">
        <v>82</v>
      </c>
      <c r="AW131" s="11" t="s">
        <v>31</v>
      </c>
      <c r="AX131" s="11" t="s">
        <v>32</v>
      </c>
      <c r="AY131" s="159" t="s">
        <v>132</v>
      </c>
    </row>
    <row r="132" spans="2:65" s="1" customFormat="1" ht="25.5" customHeight="1">
      <c r="B132" s="146"/>
      <c r="C132" s="147" t="s">
        <v>10</v>
      </c>
      <c r="D132" s="147" t="s">
        <v>134</v>
      </c>
      <c r="E132" s="148" t="s">
        <v>234</v>
      </c>
      <c r="F132" s="149" t="s">
        <v>235</v>
      </c>
      <c r="G132" s="150" t="s">
        <v>137</v>
      </c>
      <c r="H132" s="259">
        <v>70</v>
      </c>
      <c r="I132" s="151">
        <v>23.9</v>
      </c>
      <c r="J132" s="151">
        <f>ROUND(I132*H132,2)</f>
        <v>1673</v>
      </c>
      <c r="K132" s="149" t="s">
        <v>138</v>
      </c>
      <c r="L132" s="36"/>
      <c r="M132" s="152" t="s">
        <v>5</v>
      </c>
      <c r="N132" s="153" t="s">
        <v>40</v>
      </c>
      <c r="O132" s="154">
        <v>8.6999999999999994E-2</v>
      </c>
      <c r="P132" s="154">
        <f>O132*H132</f>
        <v>6.09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22" t="s">
        <v>139</v>
      </c>
      <c r="AT132" s="22" t="s">
        <v>134</v>
      </c>
      <c r="AU132" s="22" t="s">
        <v>82</v>
      </c>
      <c r="AY132" s="22" t="s">
        <v>132</v>
      </c>
      <c r="BE132" s="156">
        <f>IF(N132="základní",J132,0)</f>
        <v>1673</v>
      </c>
      <c r="BF132" s="156">
        <f>IF(N132="snížená",J132,0)</f>
        <v>0</v>
      </c>
      <c r="BG132" s="156">
        <f>IF(N132="zákl. přenesená",J132,0)</f>
        <v>0</v>
      </c>
      <c r="BH132" s="156">
        <f>IF(N132="sníž. přenesená",J132,0)</f>
        <v>0</v>
      </c>
      <c r="BI132" s="156">
        <f>IF(N132="nulová",J132,0)</f>
        <v>0</v>
      </c>
      <c r="BJ132" s="22" t="s">
        <v>32</v>
      </c>
      <c r="BK132" s="156">
        <f>ROUND(I132*H132,2)</f>
        <v>1673</v>
      </c>
      <c r="BL132" s="22" t="s">
        <v>139</v>
      </c>
      <c r="BM132" s="22" t="s">
        <v>236</v>
      </c>
    </row>
    <row r="133" spans="2:65" s="11" customFormat="1">
      <c r="B133" s="157"/>
      <c r="D133" s="158" t="s">
        <v>141</v>
      </c>
      <c r="E133" s="159" t="s">
        <v>94</v>
      </c>
      <c r="F133" s="160" t="s">
        <v>237</v>
      </c>
      <c r="H133" s="260">
        <v>70</v>
      </c>
      <c r="L133" s="157"/>
      <c r="M133" s="161"/>
      <c r="N133" s="162"/>
      <c r="O133" s="162"/>
      <c r="P133" s="162"/>
      <c r="Q133" s="162"/>
      <c r="R133" s="162"/>
      <c r="S133" s="162"/>
      <c r="T133" s="163"/>
      <c r="AT133" s="159" t="s">
        <v>141</v>
      </c>
      <c r="AU133" s="159" t="s">
        <v>82</v>
      </c>
      <c r="AV133" s="11" t="s">
        <v>82</v>
      </c>
      <c r="AW133" s="11" t="s">
        <v>31</v>
      </c>
      <c r="AX133" s="11" t="s">
        <v>32</v>
      </c>
      <c r="AY133" s="159" t="s">
        <v>132</v>
      </c>
    </row>
    <row r="134" spans="2:65" s="1" customFormat="1" ht="16.5" customHeight="1">
      <c r="B134" s="146"/>
      <c r="C134" s="170" t="s">
        <v>238</v>
      </c>
      <c r="D134" s="170" t="s">
        <v>239</v>
      </c>
      <c r="E134" s="171" t="s">
        <v>240</v>
      </c>
      <c r="F134" s="172" t="s">
        <v>241</v>
      </c>
      <c r="G134" s="173" t="s">
        <v>242</v>
      </c>
      <c r="H134" s="262">
        <v>7.05</v>
      </c>
      <c r="I134" s="174">
        <v>90.9</v>
      </c>
      <c r="J134" s="174">
        <f>ROUND(I134*H134,2)</f>
        <v>640.85</v>
      </c>
      <c r="K134" s="172" t="s">
        <v>138</v>
      </c>
      <c r="L134" s="175"/>
      <c r="M134" s="176" t="s">
        <v>5</v>
      </c>
      <c r="N134" s="177" t="s">
        <v>40</v>
      </c>
      <c r="O134" s="154">
        <v>0</v>
      </c>
      <c r="P134" s="154">
        <f>O134*H134</f>
        <v>0</v>
      </c>
      <c r="Q134" s="154">
        <v>1E-3</v>
      </c>
      <c r="R134" s="154">
        <f>Q134*H134</f>
        <v>7.0499999999999998E-3</v>
      </c>
      <c r="S134" s="154">
        <v>0</v>
      </c>
      <c r="T134" s="155">
        <f>S134*H134</f>
        <v>0</v>
      </c>
      <c r="AR134" s="22" t="s">
        <v>172</v>
      </c>
      <c r="AT134" s="22" t="s">
        <v>239</v>
      </c>
      <c r="AU134" s="22" t="s">
        <v>82</v>
      </c>
      <c r="AY134" s="22" t="s">
        <v>132</v>
      </c>
      <c r="BE134" s="156">
        <f>IF(N134="základní",J134,0)</f>
        <v>640.85</v>
      </c>
      <c r="BF134" s="156">
        <f>IF(N134="snížená",J134,0)</f>
        <v>0</v>
      </c>
      <c r="BG134" s="156">
        <f>IF(N134="zákl. přenesená",J134,0)</f>
        <v>0</v>
      </c>
      <c r="BH134" s="156">
        <f>IF(N134="sníž. přenesená",J134,0)</f>
        <v>0</v>
      </c>
      <c r="BI134" s="156">
        <f>IF(N134="nulová",J134,0)</f>
        <v>0</v>
      </c>
      <c r="BJ134" s="22" t="s">
        <v>32</v>
      </c>
      <c r="BK134" s="156">
        <f>ROUND(I134*H134,2)</f>
        <v>640.85</v>
      </c>
      <c r="BL134" s="22" t="s">
        <v>139</v>
      </c>
      <c r="BM134" s="22" t="s">
        <v>243</v>
      </c>
    </row>
    <row r="135" spans="2:65" s="11" customFormat="1">
      <c r="B135" s="157"/>
      <c r="D135" s="158" t="s">
        <v>141</v>
      </c>
      <c r="E135" s="159" t="s">
        <v>5</v>
      </c>
      <c r="F135" s="160" t="s">
        <v>244</v>
      </c>
      <c r="H135" s="260">
        <v>235</v>
      </c>
      <c r="L135" s="157"/>
      <c r="M135" s="161"/>
      <c r="N135" s="162"/>
      <c r="O135" s="162"/>
      <c r="P135" s="162"/>
      <c r="Q135" s="162"/>
      <c r="R135" s="162"/>
      <c r="S135" s="162"/>
      <c r="T135" s="163"/>
      <c r="AT135" s="159" t="s">
        <v>141</v>
      </c>
      <c r="AU135" s="159" t="s">
        <v>82</v>
      </c>
      <c r="AV135" s="11" t="s">
        <v>82</v>
      </c>
      <c r="AW135" s="11" t="s">
        <v>31</v>
      </c>
      <c r="AX135" s="11" t="s">
        <v>32</v>
      </c>
      <c r="AY135" s="159" t="s">
        <v>132</v>
      </c>
    </row>
    <row r="136" spans="2:65" s="11" customFormat="1">
      <c r="B136" s="157"/>
      <c r="D136" s="158" t="s">
        <v>141</v>
      </c>
      <c r="F136" s="160" t="s">
        <v>245</v>
      </c>
      <c r="H136" s="260">
        <v>7.05</v>
      </c>
      <c r="L136" s="157"/>
      <c r="M136" s="161"/>
      <c r="N136" s="162"/>
      <c r="O136" s="162"/>
      <c r="P136" s="162"/>
      <c r="Q136" s="162"/>
      <c r="R136" s="162"/>
      <c r="S136" s="162"/>
      <c r="T136" s="163"/>
      <c r="AT136" s="159" t="s">
        <v>141</v>
      </c>
      <c r="AU136" s="159" t="s">
        <v>82</v>
      </c>
      <c r="AV136" s="11" t="s">
        <v>82</v>
      </c>
      <c r="AW136" s="11" t="s">
        <v>6</v>
      </c>
      <c r="AX136" s="11" t="s">
        <v>32</v>
      </c>
      <c r="AY136" s="159" t="s">
        <v>132</v>
      </c>
    </row>
    <row r="137" spans="2:65" s="1" customFormat="1" ht="25.5" customHeight="1">
      <c r="B137" s="146"/>
      <c r="C137" s="147" t="s">
        <v>246</v>
      </c>
      <c r="D137" s="147" t="s">
        <v>134</v>
      </c>
      <c r="E137" s="148" t="s">
        <v>247</v>
      </c>
      <c r="F137" s="149" t="s">
        <v>248</v>
      </c>
      <c r="G137" s="150" t="s">
        <v>137</v>
      </c>
      <c r="H137" s="259">
        <v>86</v>
      </c>
      <c r="I137" s="151">
        <v>10.3</v>
      </c>
      <c r="J137" s="151">
        <f>ROUND(I137*H137,2)</f>
        <v>885.8</v>
      </c>
      <c r="K137" s="149" t="s">
        <v>138</v>
      </c>
      <c r="L137" s="36"/>
      <c r="M137" s="152" t="s">
        <v>5</v>
      </c>
      <c r="N137" s="153" t="s">
        <v>40</v>
      </c>
      <c r="O137" s="154">
        <v>1.7999999999999999E-2</v>
      </c>
      <c r="P137" s="154">
        <f>O137*H137</f>
        <v>1.5479999999999998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22" t="s">
        <v>139</v>
      </c>
      <c r="AT137" s="22" t="s">
        <v>134</v>
      </c>
      <c r="AU137" s="22" t="s">
        <v>82</v>
      </c>
      <c r="AY137" s="22" t="s">
        <v>132</v>
      </c>
      <c r="BE137" s="156">
        <f>IF(N137="základní",J137,0)</f>
        <v>885.8</v>
      </c>
      <c r="BF137" s="156">
        <f>IF(N137="snížená",J137,0)</f>
        <v>0</v>
      </c>
      <c r="BG137" s="156">
        <f>IF(N137="zákl. přenesená",J137,0)</f>
        <v>0</v>
      </c>
      <c r="BH137" s="156">
        <f>IF(N137="sníž. přenesená",J137,0)</f>
        <v>0</v>
      </c>
      <c r="BI137" s="156">
        <f>IF(N137="nulová",J137,0)</f>
        <v>0</v>
      </c>
      <c r="BJ137" s="22" t="s">
        <v>32</v>
      </c>
      <c r="BK137" s="156">
        <f>ROUND(I137*H137,2)</f>
        <v>885.8</v>
      </c>
      <c r="BL137" s="22" t="s">
        <v>139</v>
      </c>
      <c r="BM137" s="22" t="s">
        <v>249</v>
      </c>
    </row>
    <row r="138" spans="2:65" s="11" customFormat="1">
      <c r="B138" s="157"/>
      <c r="D138" s="158" t="s">
        <v>141</v>
      </c>
      <c r="E138" s="159" t="s">
        <v>5</v>
      </c>
      <c r="F138" s="160" t="s">
        <v>250</v>
      </c>
      <c r="H138" s="260">
        <v>86</v>
      </c>
      <c r="L138" s="157"/>
      <c r="M138" s="161"/>
      <c r="N138" s="162"/>
      <c r="O138" s="162"/>
      <c r="P138" s="162"/>
      <c r="Q138" s="162"/>
      <c r="R138" s="162"/>
      <c r="S138" s="162"/>
      <c r="T138" s="163"/>
      <c r="AT138" s="159" t="s">
        <v>141</v>
      </c>
      <c r="AU138" s="159" t="s">
        <v>82</v>
      </c>
      <c r="AV138" s="11" t="s">
        <v>82</v>
      </c>
      <c r="AW138" s="11" t="s">
        <v>31</v>
      </c>
      <c r="AX138" s="11" t="s">
        <v>32</v>
      </c>
      <c r="AY138" s="159" t="s">
        <v>132</v>
      </c>
    </row>
    <row r="139" spans="2:65" s="1" customFormat="1" ht="25.5" customHeight="1">
      <c r="B139" s="146"/>
      <c r="C139" s="147" t="s">
        <v>251</v>
      </c>
      <c r="D139" s="147" t="s">
        <v>134</v>
      </c>
      <c r="E139" s="148" t="s">
        <v>252</v>
      </c>
      <c r="F139" s="149" t="s">
        <v>253</v>
      </c>
      <c r="G139" s="150" t="s">
        <v>254</v>
      </c>
      <c r="H139" s="259">
        <v>5</v>
      </c>
      <c r="I139" s="151">
        <v>821</v>
      </c>
      <c r="J139" s="151">
        <f>ROUND(I139*H139,2)</f>
        <v>4105</v>
      </c>
      <c r="K139" s="149" t="s">
        <v>138</v>
      </c>
      <c r="L139" s="36"/>
      <c r="M139" s="152" t="s">
        <v>5</v>
      </c>
      <c r="N139" s="153" t="s">
        <v>40</v>
      </c>
      <c r="O139" s="154">
        <v>3.6459999999999999</v>
      </c>
      <c r="P139" s="154">
        <f>O139*H139</f>
        <v>18.23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22" t="s">
        <v>139</v>
      </c>
      <c r="AT139" s="22" t="s">
        <v>134</v>
      </c>
      <c r="AU139" s="22" t="s">
        <v>82</v>
      </c>
      <c r="AY139" s="22" t="s">
        <v>132</v>
      </c>
      <c r="BE139" s="156">
        <f>IF(N139="základní",J139,0)</f>
        <v>4105</v>
      </c>
      <c r="BF139" s="156">
        <f>IF(N139="snížená",J139,0)</f>
        <v>0</v>
      </c>
      <c r="BG139" s="156">
        <f>IF(N139="zákl. přenesená",J139,0)</f>
        <v>0</v>
      </c>
      <c r="BH139" s="156">
        <f>IF(N139="sníž. přenesená",J139,0)</f>
        <v>0</v>
      </c>
      <c r="BI139" s="156">
        <f>IF(N139="nulová",J139,0)</f>
        <v>0</v>
      </c>
      <c r="BJ139" s="22" t="s">
        <v>32</v>
      </c>
      <c r="BK139" s="156">
        <f>ROUND(I139*H139,2)</f>
        <v>4105</v>
      </c>
      <c r="BL139" s="22" t="s">
        <v>139</v>
      </c>
      <c r="BM139" s="22" t="s">
        <v>255</v>
      </c>
    </row>
    <row r="140" spans="2:65" s="11" customFormat="1">
      <c r="B140" s="157"/>
      <c r="D140" s="158" t="s">
        <v>141</v>
      </c>
      <c r="E140" s="159" t="s">
        <v>5</v>
      </c>
      <c r="F140" s="160" t="s">
        <v>256</v>
      </c>
      <c r="H140" s="260">
        <v>5</v>
      </c>
      <c r="L140" s="157"/>
      <c r="M140" s="161"/>
      <c r="N140" s="162"/>
      <c r="O140" s="162"/>
      <c r="P140" s="162"/>
      <c r="Q140" s="162"/>
      <c r="R140" s="162"/>
      <c r="S140" s="162"/>
      <c r="T140" s="163"/>
      <c r="AT140" s="159" t="s">
        <v>141</v>
      </c>
      <c r="AU140" s="159" t="s">
        <v>82</v>
      </c>
      <c r="AV140" s="11" t="s">
        <v>82</v>
      </c>
      <c r="AW140" s="11" t="s">
        <v>31</v>
      </c>
      <c r="AX140" s="11" t="s">
        <v>32</v>
      </c>
      <c r="AY140" s="159" t="s">
        <v>132</v>
      </c>
    </row>
    <row r="141" spans="2:65" s="1" customFormat="1" ht="25.5" customHeight="1">
      <c r="B141" s="146"/>
      <c r="C141" s="147" t="s">
        <v>257</v>
      </c>
      <c r="D141" s="147" t="s">
        <v>134</v>
      </c>
      <c r="E141" s="148" t="s">
        <v>258</v>
      </c>
      <c r="F141" s="149" t="s">
        <v>259</v>
      </c>
      <c r="G141" s="150" t="s">
        <v>254</v>
      </c>
      <c r="H141" s="259">
        <v>50</v>
      </c>
      <c r="I141" s="151">
        <v>26.6</v>
      </c>
      <c r="J141" s="151">
        <f>ROUND(I141*H141,2)</f>
        <v>1330</v>
      </c>
      <c r="K141" s="149" t="s">
        <v>138</v>
      </c>
      <c r="L141" s="36"/>
      <c r="M141" s="152" t="s">
        <v>5</v>
      </c>
      <c r="N141" s="153" t="s">
        <v>40</v>
      </c>
      <c r="O141" s="154">
        <v>9.6000000000000002E-2</v>
      </c>
      <c r="P141" s="154">
        <f>O141*H141</f>
        <v>4.8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22" t="s">
        <v>139</v>
      </c>
      <c r="AT141" s="22" t="s">
        <v>134</v>
      </c>
      <c r="AU141" s="22" t="s">
        <v>82</v>
      </c>
      <c r="AY141" s="22" t="s">
        <v>132</v>
      </c>
      <c r="BE141" s="156">
        <f>IF(N141="základní",J141,0)</f>
        <v>1330</v>
      </c>
      <c r="BF141" s="156">
        <f>IF(N141="snížená",J141,0)</f>
        <v>0</v>
      </c>
      <c r="BG141" s="156">
        <f>IF(N141="zákl. přenesená",J141,0)</f>
        <v>0</v>
      </c>
      <c r="BH141" s="156">
        <f>IF(N141="sníž. přenesená",J141,0)</f>
        <v>0</v>
      </c>
      <c r="BI141" s="156">
        <f>IF(N141="nulová",J141,0)</f>
        <v>0</v>
      </c>
      <c r="BJ141" s="22" t="s">
        <v>32</v>
      </c>
      <c r="BK141" s="156">
        <f>ROUND(I141*H141,2)</f>
        <v>1330</v>
      </c>
      <c r="BL141" s="22" t="s">
        <v>139</v>
      </c>
      <c r="BM141" s="22" t="s">
        <v>260</v>
      </c>
    </row>
    <row r="142" spans="2:65" s="11" customFormat="1">
      <c r="B142" s="157"/>
      <c r="D142" s="158" t="s">
        <v>141</v>
      </c>
      <c r="E142" s="159" t="s">
        <v>5</v>
      </c>
      <c r="F142" s="160" t="s">
        <v>261</v>
      </c>
      <c r="H142" s="260">
        <v>50</v>
      </c>
      <c r="L142" s="157"/>
      <c r="M142" s="161"/>
      <c r="N142" s="162"/>
      <c r="O142" s="162"/>
      <c r="P142" s="162"/>
      <c r="Q142" s="162"/>
      <c r="R142" s="162"/>
      <c r="S142" s="162"/>
      <c r="T142" s="163"/>
      <c r="AT142" s="159" t="s">
        <v>141</v>
      </c>
      <c r="AU142" s="159" t="s">
        <v>82</v>
      </c>
      <c r="AV142" s="11" t="s">
        <v>82</v>
      </c>
      <c r="AW142" s="11" t="s">
        <v>31</v>
      </c>
      <c r="AX142" s="11" t="s">
        <v>32</v>
      </c>
      <c r="AY142" s="159" t="s">
        <v>132</v>
      </c>
    </row>
    <row r="143" spans="2:65" s="1" customFormat="1" ht="16.5" customHeight="1">
      <c r="B143" s="146"/>
      <c r="C143" s="170" t="s">
        <v>262</v>
      </c>
      <c r="D143" s="170" t="s">
        <v>239</v>
      </c>
      <c r="E143" s="171" t="s">
        <v>263</v>
      </c>
      <c r="F143" s="172" t="s">
        <v>264</v>
      </c>
      <c r="G143" s="173" t="s">
        <v>155</v>
      </c>
      <c r="H143" s="262">
        <v>2.6040000000000001</v>
      </c>
      <c r="I143" s="174">
        <v>983</v>
      </c>
      <c r="J143" s="174">
        <f>ROUND(I143*H143,2)</f>
        <v>2559.73</v>
      </c>
      <c r="K143" s="172" t="s">
        <v>138</v>
      </c>
      <c r="L143" s="175"/>
      <c r="M143" s="176" t="s">
        <v>5</v>
      </c>
      <c r="N143" s="177" t="s">
        <v>40</v>
      </c>
      <c r="O143" s="154">
        <v>0</v>
      </c>
      <c r="P143" s="154">
        <f>O143*H143</f>
        <v>0</v>
      </c>
      <c r="Q143" s="154">
        <v>0.22</v>
      </c>
      <c r="R143" s="154">
        <f>Q143*H143</f>
        <v>0.57288000000000006</v>
      </c>
      <c r="S143" s="154">
        <v>0</v>
      </c>
      <c r="T143" s="155">
        <f>S143*H143</f>
        <v>0</v>
      </c>
      <c r="AR143" s="22" t="s">
        <v>172</v>
      </c>
      <c r="AT143" s="22" t="s">
        <v>239</v>
      </c>
      <c r="AU143" s="22" t="s">
        <v>82</v>
      </c>
      <c r="AY143" s="22" t="s">
        <v>132</v>
      </c>
      <c r="BE143" s="156">
        <f>IF(N143="základní",J143,0)</f>
        <v>2559.73</v>
      </c>
      <c r="BF143" s="156">
        <f>IF(N143="snížená",J143,0)</f>
        <v>0</v>
      </c>
      <c r="BG143" s="156">
        <f>IF(N143="zákl. přenesená",J143,0)</f>
        <v>0</v>
      </c>
      <c r="BH143" s="156">
        <f>IF(N143="sníž. přenesená",J143,0)</f>
        <v>0</v>
      </c>
      <c r="BI143" s="156">
        <f>IF(N143="nulová",J143,0)</f>
        <v>0</v>
      </c>
      <c r="BJ143" s="22" t="s">
        <v>32</v>
      </c>
      <c r="BK143" s="156">
        <f>ROUND(I143*H143,2)</f>
        <v>2559.73</v>
      </c>
      <c r="BL143" s="22" t="s">
        <v>139</v>
      </c>
      <c r="BM143" s="22" t="s">
        <v>265</v>
      </c>
    </row>
    <row r="144" spans="2:65" s="11" customFormat="1">
      <c r="B144" s="157"/>
      <c r="D144" s="158" t="s">
        <v>141</v>
      </c>
      <c r="E144" s="159" t="s">
        <v>5</v>
      </c>
      <c r="F144" s="160" t="s">
        <v>266</v>
      </c>
      <c r="H144" s="260">
        <v>1.25</v>
      </c>
      <c r="L144" s="157"/>
      <c r="M144" s="161"/>
      <c r="N144" s="162"/>
      <c r="O144" s="162"/>
      <c r="P144" s="162"/>
      <c r="Q144" s="162"/>
      <c r="R144" s="162"/>
      <c r="S144" s="162"/>
      <c r="T144" s="163"/>
      <c r="AT144" s="159" t="s">
        <v>141</v>
      </c>
      <c r="AU144" s="159" t="s">
        <v>82</v>
      </c>
      <c r="AV144" s="11" t="s">
        <v>82</v>
      </c>
      <c r="AW144" s="11" t="s">
        <v>31</v>
      </c>
      <c r="AX144" s="11" t="s">
        <v>69</v>
      </c>
      <c r="AY144" s="159" t="s">
        <v>132</v>
      </c>
    </row>
    <row r="145" spans="2:65" s="11" customFormat="1">
      <c r="B145" s="157"/>
      <c r="D145" s="158" t="s">
        <v>141</v>
      </c>
      <c r="E145" s="159" t="s">
        <v>5</v>
      </c>
      <c r="F145" s="160" t="s">
        <v>267</v>
      </c>
      <c r="H145" s="260">
        <v>0.1</v>
      </c>
      <c r="L145" s="157"/>
      <c r="M145" s="161"/>
      <c r="N145" s="162"/>
      <c r="O145" s="162"/>
      <c r="P145" s="162"/>
      <c r="Q145" s="162"/>
      <c r="R145" s="162"/>
      <c r="S145" s="162"/>
      <c r="T145" s="163"/>
      <c r="AT145" s="159" t="s">
        <v>141</v>
      </c>
      <c r="AU145" s="159" t="s">
        <v>82</v>
      </c>
      <c r="AV145" s="11" t="s">
        <v>82</v>
      </c>
      <c r="AW145" s="11" t="s">
        <v>31</v>
      </c>
      <c r="AX145" s="11" t="s">
        <v>69</v>
      </c>
      <c r="AY145" s="159" t="s">
        <v>132</v>
      </c>
    </row>
    <row r="146" spans="2:65" s="11" customFormat="1">
      <c r="B146" s="157"/>
      <c r="D146" s="158" t="s">
        <v>141</v>
      </c>
      <c r="E146" s="159" t="s">
        <v>5</v>
      </c>
      <c r="F146" s="160" t="s">
        <v>268</v>
      </c>
      <c r="H146" s="260">
        <v>1.0169999999999999</v>
      </c>
      <c r="L146" s="157"/>
      <c r="M146" s="161"/>
      <c r="N146" s="162"/>
      <c r="O146" s="162"/>
      <c r="P146" s="162"/>
      <c r="Q146" s="162"/>
      <c r="R146" s="162"/>
      <c r="S146" s="162"/>
      <c r="T146" s="163"/>
      <c r="AT146" s="159" t="s">
        <v>141</v>
      </c>
      <c r="AU146" s="159" t="s">
        <v>82</v>
      </c>
      <c r="AV146" s="11" t="s">
        <v>82</v>
      </c>
      <c r="AW146" s="11" t="s">
        <v>31</v>
      </c>
      <c r="AX146" s="11" t="s">
        <v>69</v>
      </c>
      <c r="AY146" s="159" t="s">
        <v>132</v>
      </c>
    </row>
    <row r="147" spans="2:65" s="12" customFormat="1">
      <c r="B147" s="164"/>
      <c r="D147" s="158" t="s">
        <v>141</v>
      </c>
      <c r="E147" s="165" t="s">
        <v>5</v>
      </c>
      <c r="F147" s="166" t="s">
        <v>205</v>
      </c>
      <c r="H147" s="261">
        <v>2.367</v>
      </c>
      <c r="L147" s="164"/>
      <c r="M147" s="167"/>
      <c r="N147" s="168"/>
      <c r="O147" s="168"/>
      <c r="P147" s="168"/>
      <c r="Q147" s="168"/>
      <c r="R147" s="168"/>
      <c r="S147" s="168"/>
      <c r="T147" s="169"/>
      <c r="AT147" s="165" t="s">
        <v>141</v>
      </c>
      <c r="AU147" s="165" t="s">
        <v>82</v>
      </c>
      <c r="AV147" s="12" t="s">
        <v>139</v>
      </c>
      <c r="AW147" s="12" t="s">
        <v>31</v>
      </c>
      <c r="AX147" s="12" t="s">
        <v>32</v>
      </c>
      <c r="AY147" s="165" t="s">
        <v>132</v>
      </c>
    </row>
    <row r="148" spans="2:65" s="11" customFormat="1">
      <c r="B148" s="157"/>
      <c r="D148" s="158" t="s">
        <v>141</v>
      </c>
      <c r="F148" s="160" t="s">
        <v>269</v>
      </c>
      <c r="H148" s="260">
        <v>2.6040000000000001</v>
      </c>
      <c r="L148" s="157"/>
      <c r="M148" s="161"/>
      <c r="N148" s="162"/>
      <c r="O148" s="162"/>
      <c r="P148" s="162"/>
      <c r="Q148" s="162"/>
      <c r="R148" s="162"/>
      <c r="S148" s="162"/>
      <c r="T148" s="163"/>
      <c r="AT148" s="159" t="s">
        <v>141</v>
      </c>
      <c r="AU148" s="159" t="s">
        <v>82</v>
      </c>
      <c r="AV148" s="11" t="s">
        <v>82</v>
      </c>
      <c r="AW148" s="11" t="s">
        <v>6</v>
      </c>
      <c r="AX148" s="11" t="s">
        <v>32</v>
      </c>
      <c r="AY148" s="159" t="s">
        <v>132</v>
      </c>
    </row>
    <row r="149" spans="2:65" s="1" customFormat="1" ht="25.5" customHeight="1">
      <c r="B149" s="146"/>
      <c r="C149" s="147" t="s">
        <v>270</v>
      </c>
      <c r="D149" s="147" t="s">
        <v>134</v>
      </c>
      <c r="E149" s="148" t="s">
        <v>271</v>
      </c>
      <c r="F149" s="149" t="s">
        <v>272</v>
      </c>
      <c r="G149" s="150" t="s">
        <v>137</v>
      </c>
      <c r="H149" s="259">
        <v>110</v>
      </c>
      <c r="I149" s="151">
        <v>12.9</v>
      </c>
      <c r="J149" s="151">
        <f>ROUND(I149*H149,2)</f>
        <v>1419</v>
      </c>
      <c r="K149" s="149" t="s">
        <v>138</v>
      </c>
      <c r="L149" s="36"/>
      <c r="M149" s="152" t="s">
        <v>5</v>
      </c>
      <c r="N149" s="153" t="s">
        <v>40</v>
      </c>
      <c r="O149" s="154">
        <v>4.5999999999999999E-2</v>
      </c>
      <c r="P149" s="154">
        <f>O149*H149</f>
        <v>5.0599999999999996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22" t="s">
        <v>139</v>
      </c>
      <c r="AT149" s="22" t="s">
        <v>134</v>
      </c>
      <c r="AU149" s="22" t="s">
        <v>82</v>
      </c>
      <c r="AY149" s="22" t="s">
        <v>132</v>
      </c>
      <c r="BE149" s="156">
        <f>IF(N149="základní",J149,0)</f>
        <v>1419</v>
      </c>
      <c r="BF149" s="156">
        <f>IF(N149="snížená",J149,0)</f>
        <v>0</v>
      </c>
      <c r="BG149" s="156">
        <f>IF(N149="zákl. přenesená",J149,0)</f>
        <v>0</v>
      </c>
      <c r="BH149" s="156">
        <f>IF(N149="sníž. přenesená",J149,0)</f>
        <v>0</v>
      </c>
      <c r="BI149" s="156">
        <f>IF(N149="nulová",J149,0)</f>
        <v>0</v>
      </c>
      <c r="BJ149" s="22" t="s">
        <v>32</v>
      </c>
      <c r="BK149" s="156">
        <f>ROUND(I149*H149,2)</f>
        <v>1419</v>
      </c>
      <c r="BL149" s="22" t="s">
        <v>139</v>
      </c>
      <c r="BM149" s="22" t="s">
        <v>273</v>
      </c>
    </row>
    <row r="150" spans="2:65" s="11" customFormat="1">
      <c r="B150" s="157"/>
      <c r="D150" s="158" t="s">
        <v>141</v>
      </c>
      <c r="E150" s="159" t="s">
        <v>5</v>
      </c>
      <c r="F150" s="160" t="s">
        <v>274</v>
      </c>
      <c r="H150" s="260">
        <v>110</v>
      </c>
      <c r="L150" s="157"/>
      <c r="M150" s="161"/>
      <c r="N150" s="162"/>
      <c r="O150" s="162"/>
      <c r="P150" s="162"/>
      <c r="Q150" s="162"/>
      <c r="R150" s="162"/>
      <c r="S150" s="162"/>
      <c r="T150" s="163"/>
      <c r="AT150" s="159" t="s">
        <v>141</v>
      </c>
      <c r="AU150" s="159" t="s">
        <v>82</v>
      </c>
      <c r="AV150" s="11" t="s">
        <v>82</v>
      </c>
      <c r="AW150" s="11" t="s">
        <v>31</v>
      </c>
      <c r="AX150" s="11" t="s">
        <v>32</v>
      </c>
      <c r="AY150" s="159" t="s">
        <v>132</v>
      </c>
    </row>
    <row r="151" spans="2:65" s="1" customFormat="1" ht="25.5" customHeight="1">
      <c r="B151" s="146"/>
      <c r="C151" s="147" t="s">
        <v>275</v>
      </c>
      <c r="D151" s="147" t="s">
        <v>134</v>
      </c>
      <c r="E151" s="148" t="s">
        <v>276</v>
      </c>
      <c r="F151" s="149" t="s">
        <v>277</v>
      </c>
      <c r="G151" s="150" t="s">
        <v>254</v>
      </c>
      <c r="H151" s="259">
        <v>1017</v>
      </c>
      <c r="I151" s="151">
        <v>11.4</v>
      </c>
      <c r="J151" s="151">
        <f>ROUND(I151*H151,2)</f>
        <v>11593.8</v>
      </c>
      <c r="K151" s="149" t="s">
        <v>138</v>
      </c>
      <c r="L151" s="36"/>
      <c r="M151" s="152" t="s">
        <v>5</v>
      </c>
      <c r="N151" s="153" t="s">
        <v>40</v>
      </c>
      <c r="O151" s="154">
        <v>3.3000000000000002E-2</v>
      </c>
      <c r="P151" s="154">
        <f>O151*H151</f>
        <v>33.561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22" t="s">
        <v>139</v>
      </c>
      <c r="AT151" s="22" t="s">
        <v>134</v>
      </c>
      <c r="AU151" s="22" t="s">
        <v>82</v>
      </c>
      <c r="AY151" s="22" t="s">
        <v>132</v>
      </c>
      <c r="BE151" s="156">
        <f>IF(N151="základní",J151,0)</f>
        <v>11593.8</v>
      </c>
      <c r="BF151" s="156">
        <f>IF(N151="snížená",J151,0)</f>
        <v>0</v>
      </c>
      <c r="BG151" s="156">
        <f>IF(N151="zákl. přenesená",J151,0)</f>
        <v>0</v>
      </c>
      <c r="BH151" s="156">
        <f>IF(N151="sníž. přenesená",J151,0)</f>
        <v>0</v>
      </c>
      <c r="BI151" s="156">
        <f>IF(N151="nulová",J151,0)</f>
        <v>0</v>
      </c>
      <c r="BJ151" s="22" t="s">
        <v>32</v>
      </c>
      <c r="BK151" s="156">
        <f>ROUND(I151*H151,2)</f>
        <v>11593.8</v>
      </c>
      <c r="BL151" s="22" t="s">
        <v>139</v>
      </c>
      <c r="BM151" s="22" t="s">
        <v>278</v>
      </c>
    </row>
    <row r="152" spans="2:65" s="11" customFormat="1">
      <c r="B152" s="157"/>
      <c r="D152" s="158" t="s">
        <v>141</v>
      </c>
      <c r="E152" s="159" t="s">
        <v>5</v>
      </c>
      <c r="F152" s="160" t="s">
        <v>279</v>
      </c>
      <c r="H152" s="260">
        <v>1017</v>
      </c>
      <c r="L152" s="157"/>
      <c r="M152" s="161"/>
      <c r="N152" s="162"/>
      <c r="O152" s="162"/>
      <c r="P152" s="162"/>
      <c r="Q152" s="162"/>
      <c r="R152" s="162"/>
      <c r="S152" s="162"/>
      <c r="T152" s="163"/>
      <c r="AT152" s="159" t="s">
        <v>141</v>
      </c>
      <c r="AU152" s="159" t="s">
        <v>82</v>
      </c>
      <c r="AV152" s="11" t="s">
        <v>82</v>
      </c>
      <c r="AW152" s="11" t="s">
        <v>31</v>
      </c>
      <c r="AX152" s="11" t="s">
        <v>32</v>
      </c>
      <c r="AY152" s="159" t="s">
        <v>132</v>
      </c>
    </row>
    <row r="153" spans="2:65" s="1" customFormat="1" ht="16.5" customHeight="1">
      <c r="B153" s="146"/>
      <c r="C153" s="170" t="s">
        <v>280</v>
      </c>
      <c r="D153" s="170" t="s">
        <v>239</v>
      </c>
      <c r="E153" s="171" t="s">
        <v>281</v>
      </c>
      <c r="F153" s="172" t="s">
        <v>282</v>
      </c>
      <c r="G153" s="173" t="s">
        <v>283</v>
      </c>
      <c r="H153" s="262">
        <v>1017</v>
      </c>
      <c r="I153" s="174">
        <v>34</v>
      </c>
      <c r="J153" s="174">
        <f>ROUND(I153*H153,2)</f>
        <v>34578</v>
      </c>
      <c r="K153" s="172" t="s">
        <v>5</v>
      </c>
      <c r="L153" s="175"/>
      <c r="M153" s="176" t="s">
        <v>5</v>
      </c>
      <c r="N153" s="177" t="s">
        <v>40</v>
      </c>
      <c r="O153" s="154">
        <v>0</v>
      </c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22" t="s">
        <v>172</v>
      </c>
      <c r="AT153" s="22" t="s">
        <v>239</v>
      </c>
      <c r="AU153" s="22" t="s">
        <v>82</v>
      </c>
      <c r="AY153" s="22" t="s">
        <v>132</v>
      </c>
      <c r="BE153" s="156">
        <f>IF(N153="základní",J153,0)</f>
        <v>34578</v>
      </c>
      <c r="BF153" s="156">
        <f>IF(N153="snížená",J153,0)</f>
        <v>0</v>
      </c>
      <c r="BG153" s="156">
        <f>IF(N153="zákl. přenesená",J153,0)</f>
        <v>0</v>
      </c>
      <c r="BH153" s="156">
        <f>IF(N153="sníž. přenesená",J153,0)</f>
        <v>0</v>
      </c>
      <c r="BI153" s="156">
        <f>IF(N153="nulová",J153,0)</f>
        <v>0</v>
      </c>
      <c r="BJ153" s="22" t="s">
        <v>32</v>
      </c>
      <c r="BK153" s="156">
        <f>ROUND(I153*H153,2)</f>
        <v>34578</v>
      </c>
      <c r="BL153" s="22" t="s">
        <v>139</v>
      </c>
      <c r="BM153" s="22" t="s">
        <v>284</v>
      </c>
    </row>
    <row r="154" spans="2:65" s="1" customFormat="1" ht="25.5" customHeight="1">
      <c r="B154" s="146"/>
      <c r="C154" s="147" t="s">
        <v>285</v>
      </c>
      <c r="D154" s="147" t="s">
        <v>134</v>
      </c>
      <c r="E154" s="148" t="s">
        <v>286</v>
      </c>
      <c r="F154" s="149" t="s">
        <v>287</v>
      </c>
      <c r="G154" s="150" t="s">
        <v>254</v>
      </c>
      <c r="H154" s="259">
        <v>50</v>
      </c>
      <c r="I154" s="151">
        <v>41.7</v>
      </c>
      <c r="J154" s="151">
        <f>ROUND(I154*H154,2)</f>
        <v>2085</v>
      </c>
      <c r="K154" s="149" t="s">
        <v>138</v>
      </c>
      <c r="L154" s="36"/>
      <c r="M154" s="152" t="s">
        <v>5</v>
      </c>
      <c r="N154" s="153" t="s">
        <v>40</v>
      </c>
      <c r="O154" s="154">
        <v>0.16200000000000001</v>
      </c>
      <c r="P154" s="154">
        <f>O154*H154</f>
        <v>8.1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22" t="s">
        <v>139</v>
      </c>
      <c r="AT154" s="22" t="s">
        <v>134</v>
      </c>
      <c r="AU154" s="22" t="s">
        <v>82</v>
      </c>
      <c r="AY154" s="22" t="s">
        <v>132</v>
      </c>
      <c r="BE154" s="156">
        <f>IF(N154="základní",J154,0)</f>
        <v>2085</v>
      </c>
      <c r="BF154" s="156">
        <f>IF(N154="snížená",J154,0)</f>
        <v>0</v>
      </c>
      <c r="BG154" s="156">
        <f>IF(N154="zákl. přenesená",J154,0)</f>
        <v>0</v>
      </c>
      <c r="BH154" s="156">
        <f>IF(N154="sníž. přenesená",J154,0)</f>
        <v>0</v>
      </c>
      <c r="BI154" s="156">
        <f>IF(N154="nulová",J154,0)</f>
        <v>0</v>
      </c>
      <c r="BJ154" s="22" t="s">
        <v>32</v>
      </c>
      <c r="BK154" s="156">
        <f>ROUND(I154*H154,2)</f>
        <v>2085</v>
      </c>
      <c r="BL154" s="22" t="s">
        <v>139</v>
      </c>
      <c r="BM154" s="22" t="s">
        <v>288</v>
      </c>
    </row>
    <row r="155" spans="2:65" s="11" customFormat="1">
      <c r="B155" s="157"/>
      <c r="D155" s="158" t="s">
        <v>141</v>
      </c>
      <c r="E155" s="159" t="s">
        <v>5</v>
      </c>
      <c r="F155" s="160" t="s">
        <v>289</v>
      </c>
      <c r="H155" s="260">
        <v>50</v>
      </c>
      <c r="L155" s="157"/>
      <c r="M155" s="161"/>
      <c r="N155" s="162"/>
      <c r="O155" s="162"/>
      <c r="P155" s="162"/>
      <c r="Q155" s="162"/>
      <c r="R155" s="162"/>
      <c r="S155" s="162"/>
      <c r="T155" s="163"/>
      <c r="AT155" s="159" t="s">
        <v>141</v>
      </c>
      <c r="AU155" s="159" t="s">
        <v>82</v>
      </c>
      <c r="AV155" s="11" t="s">
        <v>82</v>
      </c>
      <c r="AW155" s="11" t="s">
        <v>31</v>
      </c>
      <c r="AX155" s="11" t="s">
        <v>32</v>
      </c>
      <c r="AY155" s="159" t="s">
        <v>132</v>
      </c>
    </row>
    <row r="156" spans="2:65" s="1" customFormat="1" ht="16.5" customHeight="1">
      <c r="B156" s="146"/>
      <c r="C156" s="170" t="s">
        <v>290</v>
      </c>
      <c r="D156" s="170" t="s">
        <v>239</v>
      </c>
      <c r="E156" s="171" t="s">
        <v>291</v>
      </c>
      <c r="F156" s="172" t="s">
        <v>292</v>
      </c>
      <c r="G156" s="173" t="s">
        <v>254</v>
      </c>
      <c r="H156" s="262">
        <v>50</v>
      </c>
      <c r="I156" s="174">
        <v>121</v>
      </c>
      <c r="J156" s="174">
        <f>ROUND(I156*H156,2)</f>
        <v>6050</v>
      </c>
      <c r="K156" s="172" t="s">
        <v>5</v>
      </c>
      <c r="L156" s="175"/>
      <c r="M156" s="176" t="s">
        <v>5</v>
      </c>
      <c r="N156" s="177" t="s">
        <v>40</v>
      </c>
      <c r="O156" s="154">
        <v>0</v>
      </c>
      <c r="P156" s="154">
        <f>O156*H156</f>
        <v>0</v>
      </c>
      <c r="Q156" s="154">
        <v>2.7E-2</v>
      </c>
      <c r="R156" s="154">
        <f>Q156*H156</f>
        <v>1.35</v>
      </c>
      <c r="S156" s="154">
        <v>0</v>
      </c>
      <c r="T156" s="155">
        <f>S156*H156</f>
        <v>0</v>
      </c>
      <c r="AR156" s="22" t="s">
        <v>172</v>
      </c>
      <c r="AT156" s="22" t="s">
        <v>239</v>
      </c>
      <c r="AU156" s="22" t="s">
        <v>82</v>
      </c>
      <c r="AY156" s="22" t="s">
        <v>132</v>
      </c>
      <c r="BE156" s="156">
        <f>IF(N156="základní",J156,0)</f>
        <v>6050</v>
      </c>
      <c r="BF156" s="156">
        <f>IF(N156="snížená",J156,0)</f>
        <v>0</v>
      </c>
      <c r="BG156" s="156">
        <f>IF(N156="zákl. přenesená",J156,0)</f>
        <v>0</v>
      </c>
      <c r="BH156" s="156">
        <f>IF(N156="sníž. přenesená",J156,0)</f>
        <v>0</v>
      </c>
      <c r="BI156" s="156">
        <f>IF(N156="nulová",J156,0)</f>
        <v>0</v>
      </c>
      <c r="BJ156" s="22" t="s">
        <v>32</v>
      </c>
      <c r="BK156" s="156">
        <f>ROUND(I156*H156,2)</f>
        <v>6050</v>
      </c>
      <c r="BL156" s="22" t="s">
        <v>139</v>
      </c>
      <c r="BM156" s="22" t="s">
        <v>293</v>
      </c>
    </row>
    <row r="157" spans="2:65" s="1" customFormat="1" ht="25.5" customHeight="1">
      <c r="B157" s="146"/>
      <c r="C157" s="147" t="s">
        <v>294</v>
      </c>
      <c r="D157" s="147" t="s">
        <v>134</v>
      </c>
      <c r="E157" s="148" t="s">
        <v>295</v>
      </c>
      <c r="F157" s="149" t="s">
        <v>296</v>
      </c>
      <c r="G157" s="150" t="s">
        <v>254</v>
      </c>
      <c r="H157" s="259">
        <v>5</v>
      </c>
      <c r="I157" s="151">
        <v>252</v>
      </c>
      <c r="J157" s="151">
        <f>ROUND(I157*H157,2)</f>
        <v>1260</v>
      </c>
      <c r="K157" s="149" t="s">
        <v>138</v>
      </c>
      <c r="L157" s="36"/>
      <c r="M157" s="152" t="s">
        <v>5</v>
      </c>
      <c r="N157" s="153" t="s">
        <v>40</v>
      </c>
      <c r="O157" s="154">
        <v>0.747</v>
      </c>
      <c r="P157" s="154">
        <f>O157*H157</f>
        <v>3.7349999999999999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22" t="s">
        <v>139</v>
      </c>
      <c r="AT157" s="22" t="s">
        <v>134</v>
      </c>
      <c r="AU157" s="22" t="s">
        <v>82</v>
      </c>
      <c r="AY157" s="22" t="s">
        <v>132</v>
      </c>
      <c r="BE157" s="156">
        <f>IF(N157="základní",J157,0)</f>
        <v>1260</v>
      </c>
      <c r="BF157" s="156">
        <f>IF(N157="snížená",J157,0)</f>
        <v>0</v>
      </c>
      <c r="BG157" s="156">
        <f>IF(N157="zákl. přenesená",J157,0)</f>
        <v>0</v>
      </c>
      <c r="BH157" s="156">
        <f>IF(N157="sníž. přenesená",J157,0)</f>
        <v>0</v>
      </c>
      <c r="BI157" s="156">
        <f>IF(N157="nulová",J157,0)</f>
        <v>0</v>
      </c>
      <c r="BJ157" s="22" t="s">
        <v>32</v>
      </c>
      <c r="BK157" s="156">
        <f>ROUND(I157*H157,2)</f>
        <v>1260</v>
      </c>
      <c r="BL157" s="22" t="s">
        <v>139</v>
      </c>
      <c r="BM157" s="22" t="s">
        <v>297</v>
      </c>
    </row>
    <row r="158" spans="2:65" s="11" customFormat="1">
      <c r="B158" s="157"/>
      <c r="D158" s="158" t="s">
        <v>141</v>
      </c>
      <c r="E158" s="159" t="s">
        <v>5</v>
      </c>
      <c r="F158" s="160" t="s">
        <v>298</v>
      </c>
      <c r="H158" s="260">
        <v>5</v>
      </c>
      <c r="L158" s="157"/>
      <c r="M158" s="161"/>
      <c r="N158" s="162"/>
      <c r="O158" s="162"/>
      <c r="P158" s="162"/>
      <c r="Q158" s="162"/>
      <c r="R158" s="162"/>
      <c r="S158" s="162"/>
      <c r="T158" s="163"/>
      <c r="AT158" s="159" t="s">
        <v>141</v>
      </c>
      <c r="AU158" s="159" t="s">
        <v>82</v>
      </c>
      <c r="AV158" s="11" t="s">
        <v>82</v>
      </c>
      <c r="AW158" s="11" t="s">
        <v>31</v>
      </c>
      <c r="AX158" s="11" t="s">
        <v>32</v>
      </c>
      <c r="AY158" s="159" t="s">
        <v>132</v>
      </c>
    </row>
    <row r="159" spans="2:65" s="1" customFormat="1" ht="16.5" customHeight="1">
      <c r="B159" s="146"/>
      <c r="C159" s="170" t="s">
        <v>299</v>
      </c>
      <c r="D159" s="170" t="s">
        <v>239</v>
      </c>
      <c r="E159" s="171" t="s">
        <v>300</v>
      </c>
      <c r="F159" s="172" t="s">
        <v>301</v>
      </c>
      <c r="G159" s="173" t="s">
        <v>254</v>
      </c>
      <c r="H159" s="262">
        <v>4</v>
      </c>
      <c r="I159" s="174">
        <v>3150</v>
      </c>
      <c r="J159" s="174">
        <f>ROUND(I159*H159,2)</f>
        <v>12600</v>
      </c>
      <c r="K159" s="172" t="s">
        <v>5</v>
      </c>
      <c r="L159" s="175"/>
      <c r="M159" s="176" t="s">
        <v>5</v>
      </c>
      <c r="N159" s="177" t="s">
        <v>40</v>
      </c>
      <c r="O159" s="154">
        <v>0</v>
      </c>
      <c r="P159" s="154">
        <f>O159*H159</f>
        <v>0</v>
      </c>
      <c r="Q159" s="154">
        <v>2E-3</v>
      </c>
      <c r="R159" s="154">
        <f>Q159*H159</f>
        <v>8.0000000000000002E-3</v>
      </c>
      <c r="S159" s="154">
        <v>0</v>
      </c>
      <c r="T159" s="155">
        <f>S159*H159</f>
        <v>0</v>
      </c>
      <c r="AR159" s="22" t="s">
        <v>172</v>
      </c>
      <c r="AT159" s="22" t="s">
        <v>239</v>
      </c>
      <c r="AU159" s="22" t="s">
        <v>82</v>
      </c>
      <c r="AY159" s="22" t="s">
        <v>132</v>
      </c>
      <c r="BE159" s="156">
        <f>IF(N159="základní",J159,0)</f>
        <v>12600</v>
      </c>
      <c r="BF159" s="156">
        <f>IF(N159="snížená",J159,0)</f>
        <v>0</v>
      </c>
      <c r="BG159" s="156">
        <f>IF(N159="zákl. přenesená",J159,0)</f>
        <v>0</v>
      </c>
      <c r="BH159" s="156">
        <f>IF(N159="sníž. přenesená",J159,0)</f>
        <v>0</v>
      </c>
      <c r="BI159" s="156">
        <f>IF(N159="nulová",J159,0)</f>
        <v>0</v>
      </c>
      <c r="BJ159" s="22" t="s">
        <v>32</v>
      </c>
      <c r="BK159" s="156">
        <f>ROUND(I159*H159,2)</f>
        <v>12600</v>
      </c>
      <c r="BL159" s="22" t="s">
        <v>139</v>
      </c>
      <c r="BM159" s="22" t="s">
        <v>302</v>
      </c>
    </row>
    <row r="160" spans="2:65" s="1" customFormat="1" ht="16.5" customHeight="1">
      <c r="B160" s="146"/>
      <c r="C160" s="170" t="s">
        <v>303</v>
      </c>
      <c r="D160" s="170" t="s">
        <v>239</v>
      </c>
      <c r="E160" s="171" t="s">
        <v>304</v>
      </c>
      <c r="F160" s="172" t="s">
        <v>305</v>
      </c>
      <c r="G160" s="173" t="s">
        <v>254</v>
      </c>
      <c r="H160" s="262">
        <v>1</v>
      </c>
      <c r="I160" s="174">
        <v>3580</v>
      </c>
      <c r="J160" s="174">
        <f>ROUND(I160*H160,2)</f>
        <v>3580</v>
      </c>
      <c r="K160" s="172" t="s">
        <v>5</v>
      </c>
      <c r="L160" s="175"/>
      <c r="M160" s="176" t="s">
        <v>5</v>
      </c>
      <c r="N160" s="177" t="s">
        <v>40</v>
      </c>
      <c r="O160" s="154">
        <v>0</v>
      </c>
      <c r="P160" s="154">
        <f>O160*H160</f>
        <v>0</v>
      </c>
      <c r="Q160" s="154">
        <v>2E-3</v>
      </c>
      <c r="R160" s="154">
        <f>Q160*H160</f>
        <v>2E-3</v>
      </c>
      <c r="S160" s="154">
        <v>0</v>
      </c>
      <c r="T160" s="155">
        <f>S160*H160</f>
        <v>0</v>
      </c>
      <c r="AR160" s="22" t="s">
        <v>172</v>
      </c>
      <c r="AT160" s="22" t="s">
        <v>239</v>
      </c>
      <c r="AU160" s="22" t="s">
        <v>82</v>
      </c>
      <c r="AY160" s="22" t="s">
        <v>132</v>
      </c>
      <c r="BE160" s="156">
        <f>IF(N160="základní",J160,0)</f>
        <v>3580</v>
      </c>
      <c r="BF160" s="156">
        <f>IF(N160="snížená",J160,0)</f>
        <v>0</v>
      </c>
      <c r="BG160" s="156">
        <f>IF(N160="zákl. přenesená",J160,0)</f>
        <v>0</v>
      </c>
      <c r="BH160" s="156">
        <f>IF(N160="sníž. přenesená",J160,0)</f>
        <v>0</v>
      </c>
      <c r="BI160" s="156">
        <f>IF(N160="nulová",J160,0)</f>
        <v>0</v>
      </c>
      <c r="BJ160" s="22" t="s">
        <v>32</v>
      </c>
      <c r="BK160" s="156">
        <f>ROUND(I160*H160,2)</f>
        <v>3580</v>
      </c>
      <c r="BL160" s="22" t="s">
        <v>139</v>
      </c>
      <c r="BM160" s="22" t="s">
        <v>306</v>
      </c>
    </row>
    <row r="161" spans="2:65" s="1" customFormat="1" ht="16.5" customHeight="1">
      <c r="B161" s="146"/>
      <c r="C161" s="170" t="s">
        <v>307</v>
      </c>
      <c r="D161" s="170" t="s">
        <v>239</v>
      </c>
      <c r="E161" s="171" t="s">
        <v>308</v>
      </c>
      <c r="F161" s="172" t="s">
        <v>309</v>
      </c>
      <c r="G161" s="173" t="s">
        <v>254</v>
      </c>
      <c r="H161" s="262">
        <v>1</v>
      </c>
      <c r="I161" s="174">
        <v>3200</v>
      </c>
      <c r="J161" s="174">
        <f>ROUND(I161*H161,2)</f>
        <v>3200</v>
      </c>
      <c r="K161" s="172" t="s">
        <v>5</v>
      </c>
      <c r="L161" s="175"/>
      <c r="M161" s="176" t="s">
        <v>5</v>
      </c>
      <c r="N161" s="177" t="s">
        <v>40</v>
      </c>
      <c r="O161" s="154">
        <v>0</v>
      </c>
      <c r="P161" s="154">
        <f>O161*H161</f>
        <v>0</v>
      </c>
      <c r="Q161" s="154">
        <v>2E-3</v>
      </c>
      <c r="R161" s="154">
        <f>Q161*H161</f>
        <v>2E-3</v>
      </c>
      <c r="S161" s="154">
        <v>0</v>
      </c>
      <c r="T161" s="155">
        <f>S161*H161</f>
        <v>0</v>
      </c>
      <c r="AR161" s="22" t="s">
        <v>172</v>
      </c>
      <c r="AT161" s="22" t="s">
        <v>239</v>
      </c>
      <c r="AU161" s="22" t="s">
        <v>82</v>
      </c>
      <c r="AY161" s="22" t="s">
        <v>132</v>
      </c>
      <c r="BE161" s="156">
        <f>IF(N161="základní",J161,0)</f>
        <v>3200</v>
      </c>
      <c r="BF161" s="156">
        <f>IF(N161="snížená",J161,0)</f>
        <v>0</v>
      </c>
      <c r="BG161" s="156">
        <f>IF(N161="zákl. přenesená",J161,0)</f>
        <v>0</v>
      </c>
      <c r="BH161" s="156">
        <f>IF(N161="sníž. přenesená",J161,0)</f>
        <v>0</v>
      </c>
      <c r="BI161" s="156">
        <f>IF(N161="nulová",J161,0)</f>
        <v>0</v>
      </c>
      <c r="BJ161" s="22" t="s">
        <v>32</v>
      </c>
      <c r="BK161" s="156">
        <f>ROUND(I161*H161,2)</f>
        <v>3200</v>
      </c>
      <c r="BL161" s="22" t="s">
        <v>139</v>
      </c>
      <c r="BM161" s="22" t="s">
        <v>310</v>
      </c>
    </row>
    <row r="162" spans="2:65" s="1" customFormat="1" ht="16.5" customHeight="1">
      <c r="B162" s="146"/>
      <c r="C162" s="147" t="s">
        <v>311</v>
      </c>
      <c r="D162" s="147" t="s">
        <v>134</v>
      </c>
      <c r="E162" s="148" t="s">
        <v>312</v>
      </c>
      <c r="F162" s="149" t="s">
        <v>313</v>
      </c>
      <c r="G162" s="150" t="s">
        <v>254</v>
      </c>
      <c r="H162" s="259">
        <v>5</v>
      </c>
      <c r="I162" s="151">
        <v>230</v>
      </c>
      <c r="J162" s="151">
        <f>ROUND(I162*H162,2)</f>
        <v>1150</v>
      </c>
      <c r="K162" s="149" t="s">
        <v>138</v>
      </c>
      <c r="L162" s="36"/>
      <c r="M162" s="152" t="s">
        <v>5</v>
      </c>
      <c r="N162" s="153" t="s">
        <v>40</v>
      </c>
      <c r="O162" s="154">
        <v>0.87</v>
      </c>
      <c r="P162" s="154">
        <f>O162*H162</f>
        <v>4.3499999999999996</v>
      </c>
      <c r="Q162" s="154">
        <v>6.0000000000000002E-5</v>
      </c>
      <c r="R162" s="154">
        <f>Q162*H162</f>
        <v>3.0000000000000003E-4</v>
      </c>
      <c r="S162" s="154">
        <v>0</v>
      </c>
      <c r="T162" s="155">
        <f>S162*H162</f>
        <v>0</v>
      </c>
      <c r="AR162" s="22" t="s">
        <v>139</v>
      </c>
      <c r="AT162" s="22" t="s">
        <v>134</v>
      </c>
      <c r="AU162" s="22" t="s">
        <v>82</v>
      </c>
      <c r="AY162" s="22" t="s">
        <v>132</v>
      </c>
      <c r="BE162" s="156">
        <f>IF(N162="základní",J162,0)</f>
        <v>1150</v>
      </c>
      <c r="BF162" s="156">
        <f>IF(N162="snížená",J162,0)</f>
        <v>0</v>
      </c>
      <c r="BG162" s="156">
        <f>IF(N162="zákl. přenesená",J162,0)</f>
        <v>0</v>
      </c>
      <c r="BH162" s="156">
        <f>IF(N162="sníž. přenesená",J162,0)</f>
        <v>0</v>
      </c>
      <c r="BI162" s="156">
        <f>IF(N162="nulová",J162,0)</f>
        <v>0</v>
      </c>
      <c r="BJ162" s="22" t="s">
        <v>32</v>
      </c>
      <c r="BK162" s="156">
        <f>ROUND(I162*H162,2)</f>
        <v>1150</v>
      </c>
      <c r="BL162" s="22" t="s">
        <v>139</v>
      </c>
      <c r="BM162" s="22" t="s">
        <v>314</v>
      </c>
    </row>
    <row r="163" spans="2:65" s="11" customFormat="1">
      <c r="B163" s="157"/>
      <c r="D163" s="158" t="s">
        <v>141</v>
      </c>
      <c r="E163" s="159" t="s">
        <v>5</v>
      </c>
      <c r="F163" s="160" t="s">
        <v>298</v>
      </c>
      <c r="H163" s="260">
        <v>5</v>
      </c>
      <c r="L163" s="157"/>
      <c r="M163" s="161"/>
      <c r="N163" s="162"/>
      <c r="O163" s="162"/>
      <c r="P163" s="162"/>
      <c r="Q163" s="162"/>
      <c r="R163" s="162"/>
      <c r="S163" s="162"/>
      <c r="T163" s="163"/>
      <c r="AT163" s="159" t="s">
        <v>141</v>
      </c>
      <c r="AU163" s="159" t="s">
        <v>82</v>
      </c>
      <c r="AV163" s="11" t="s">
        <v>82</v>
      </c>
      <c r="AW163" s="11" t="s">
        <v>31</v>
      </c>
      <c r="AX163" s="11" t="s">
        <v>32</v>
      </c>
      <c r="AY163" s="159" t="s">
        <v>132</v>
      </c>
    </row>
    <row r="164" spans="2:65" s="1" customFormat="1" ht="16.5" customHeight="1">
      <c r="B164" s="146"/>
      <c r="C164" s="170" t="s">
        <v>315</v>
      </c>
      <c r="D164" s="170" t="s">
        <v>239</v>
      </c>
      <c r="E164" s="171" t="s">
        <v>316</v>
      </c>
      <c r="F164" s="172" t="s">
        <v>317</v>
      </c>
      <c r="G164" s="173" t="s">
        <v>254</v>
      </c>
      <c r="H164" s="262">
        <v>15</v>
      </c>
      <c r="I164" s="174">
        <v>132</v>
      </c>
      <c r="J164" s="174">
        <f>ROUND(I164*H164,2)</f>
        <v>1980</v>
      </c>
      <c r="K164" s="172" t="s">
        <v>138</v>
      </c>
      <c r="L164" s="175"/>
      <c r="M164" s="176" t="s">
        <v>5</v>
      </c>
      <c r="N164" s="177" t="s">
        <v>40</v>
      </c>
      <c r="O164" s="154">
        <v>0</v>
      </c>
      <c r="P164" s="154">
        <f>O164*H164</f>
        <v>0</v>
      </c>
      <c r="Q164" s="154">
        <v>7.0899999999999999E-3</v>
      </c>
      <c r="R164" s="154">
        <f>Q164*H164</f>
        <v>0.10635</v>
      </c>
      <c r="S164" s="154">
        <v>0</v>
      </c>
      <c r="T164" s="155">
        <f>S164*H164</f>
        <v>0</v>
      </c>
      <c r="AR164" s="22" t="s">
        <v>172</v>
      </c>
      <c r="AT164" s="22" t="s">
        <v>239</v>
      </c>
      <c r="AU164" s="22" t="s">
        <v>82</v>
      </c>
      <c r="AY164" s="22" t="s">
        <v>132</v>
      </c>
      <c r="BE164" s="156">
        <f>IF(N164="základní",J164,0)</f>
        <v>1980</v>
      </c>
      <c r="BF164" s="156">
        <f>IF(N164="snížená",J164,0)</f>
        <v>0</v>
      </c>
      <c r="BG164" s="156">
        <f>IF(N164="zákl. přenesená",J164,0)</f>
        <v>0</v>
      </c>
      <c r="BH164" s="156">
        <f>IF(N164="sníž. přenesená",J164,0)</f>
        <v>0</v>
      </c>
      <c r="BI164" s="156">
        <f>IF(N164="nulová",J164,0)</f>
        <v>0</v>
      </c>
      <c r="BJ164" s="22" t="s">
        <v>32</v>
      </c>
      <c r="BK164" s="156">
        <f>ROUND(I164*H164,2)</f>
        <v>1980</v>
      </c>
      <c r="BL164" s="22" t="s">
        <v>139</v>
      </c>
      <c r="BM164" s="22" t="s">
        <v>318</v>
      </c>
    </row>
    <row r="165" spans="2:65" s="11" customFormat="1">
      <c r="B165" s="157"/>
      <c r="D165" s="158" t="s">
        <v>141</v>
      </c>
      <c r="F165" s="160" t="s">
        <v>319</v>
      </c>
      <c r="H165" s="260">
        <v>15</v>
      </c>
      <c r="L165" s="157"/>
      <c r="M165" s="161"/>
      <c r="N165" s="162"/>
      <c r="O165" s="162"/>
      <c r="P165" s="162"/>
      <c r="Q165" s="162"/>
      <c r="R165" s="162"/>
      <c r="S165" s="162"/>
      <c r="T165" s="163"/>
      <c r="AT165" s="159" t="s">
        <v>141</v>
      </c>
      <c r="AU165" s="159" t="s">
        <v>82</v>
      </c>
      <c r="AV165" s="11" t="s">
        <v>82</v>
      </c>
      <c r="AW165" s="11" t="s">
        <v>6</v>
      </c>
      <c r="AX165" s="11" t="s">
        <v>32</v>
      </c>
      <c r="AY165" s="159" t="s">
        <v>132</v>
      </c>
    </row>
    <row r="166" spans="2:65" s="1" customFormat="1" ht="38.25" customHeight="1">
      <c r="B166" s="146"/>
      <c r="C166" s="147" t="s">
        <v>320</v>
      </c>
      <c r="D166" s="147" t="s">
        <v>134</v>
      </c>
      <c r="E166" s="148" t="s">
        <v>321</v>
      </c>
      <c r="F166" s="149" t="s">
        <v>322</v>
      </c>
      <c r="G166" s="150" t="s">
        <v>137</v>
      </c>
      <c r="H166" s="259">
        <v>762</v>
      </c>
      <c r="I166" s="151">
        <v>1.77</v>
      </c>
      <c r="J166" s="151">
        <f>ROUND(I166*H166,2)</f>
        <v>1348.74</v>
      </c>
      <c r="K166" s="149" t="s">
        <v>138</v>
      </c>
      <c r="L166" s="36"/>
      <c r="M166" s="152" t="s">
        <v>5</v>
      </c>
      <c r="N166" s="153" t="s">
        <v>40</v>
      </c>
      <c r="O166" s="154">
        <v>4.0000000000000001E-3</v>
      </c>
      <c r="P166" s="154">
        <f>O166*H166</f>
        <v>3.048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22" t="s">
        <v>139</v>
      </c>
      <c r="AT166" s="22" t="s">
        <v>134</v>
      </c>
      <c r="AU166" s="22" t="s">
        <v>82</v>
      </c>
      <c r="AY166" s="22" t="s">
        <v>132</v>
      </c>
      <c r="BE166" s="156">
        <f>IF(N166="základní",J166,0)</f>
        <v>1348.74</v>
      </c>
      <c r="BF166" s="156">
        <f>IF(N166="snížená",J166,0)</f>
        <v>0</v>
      </c>
      <c r="BG166" s="156">
        <f>IF(N166="zákl. přenesená",J166,0)</f>
        <v>0</v>
      </c>
      <c r="BH166" s="156">
        <f>IF(N166="sníž. přenesená",J166,0)</f>
        <v>0</v>
      </c>
      <c r="BI166" s="156">
        <f>IF(N166="nulová",J166,0)</f>
        <v>0</v>
      </c>
      <c r="BJ166" s="22" t="s">
        <v>32</v>
      </c>
      <c r="BK166" s="156">
        <f>ROUND(I166*H166,2)</f>
        <v>1348.74</v>
      </c>
      <c r="BL166" s="22" t="s">
        <v>139</v>
      </c>
      <c r="BM166" s="22" t="s">
        <v>323</v>
      </c>
    </row>
    <row r="167" spans="2:65" s="11" customFormat="1">
      <c r="B167" s="157"/>
      <c r="D167" s="158" t="s">
        <v>141</v>
      </c>
      <c r="E167" s="159" t="s">
        <v>5</v>
      </c>
      <c r="F167" s="160" t="s">
        <v>324</v>
      </c>
      <c r="H167" s="260">
        <v>330</v>
      </c>
      <c r="L167" s="157"/>
      <c r="M167" s="161"/>
      <c r="N167" s="162"/>
      <c r="O167" s="162"/>
      <c r="P167" s="162"/>
      <c r="Q167" s="162"/>
      <c r="R167" s="162"/>
      <c r="S167" s="162"/>
      <c r="T167" s="163"/>
      <c r="AT167" s="159" t="s">
        <v>141</v>
      </c>
      <c r="AU167" s="159" t="s">
        <v>82</v>
      </c>
      <c r="AV167" s="11" t="s">
        <v>82</v>
      </c>
      <c r="AW167" s="11" t="s">
        <v>31</v>
      </c>
      <c r="AX167" s="11" t="s">
        <v>69</v>
      </c>
      <c r="AY167" s="159" t="s">
        <v>132</v>
      </c>
    </row>
    <row r="168" spans="2:65" s="11" customFormat="1">
      <c r="B168" s="157"/>
      <c r="D168" s="158" t="s">
        <v>141</v>
      </c>
      <c r="E168" s="159" t="s">
        <v>5</v>
      </c>
      <c r="F168" s="160" t="s">
        <v>325</v>
      </c>
      <c r="H168" s="260">
        <v>432</v>
      </c>
      <c r="L168" s="157"/>
      <c r="M168" s="161"/>
      <c r="N168" s="162"/>
      <c r="O168" s="162"/>
      <c r="P168" s="162"/>
      <c r="Q168" s="162"/>
      <c r="R168" s="162"/>
      <c r="S168" s="162"/>
      <c r="T168" s="163"/>
      <c r="AT168" s="159" t="s">
        <v>141</v>
      </c>
      <c r="AU168" s="159" t="s">
        <v>82</v>
      </c>
      <c r="AV168" s="11" t="s">
        <v>82</v>
      </c>
      <c r="AW168" s="11" t="s">
        <v>31</v>
      </c>
      <c r="AX168" s="11" t="s">
        <v>69</v>
      </c>
      <c r="AY168" s="159" t="s">
        <v>132</v>
      </c>
    </row>
    <row r="169" spans="2:65" s="12" customFormat="1">
      <c r="B169" s="164"/>
      <c r="D169" s="158" t="s">
        <v>141</v>
      </c>
      <c r="E169" s="165" t="s">
        <v>5</v>
      </c>
      <c r="F169" s="166" t="s">
        <v>205</v>
      </c>
      <c r="H169" s="261">
        <v>762</v>
      </c>
      <c r="L169" s="164"/>
      <c r="M169" s="167"/>
      <c r="N169" s="168"/>
      <c r="O169" s="168"/>
      <c r="P169" s="168"/>
      <c r="Q169" s="168"/>
      <c r="R169" s="168"/>
      <c r="S169" s="168"/>
      <c r="T169" s="169"/>
      <c r="AT169" s="165" t="s">
        <v>141</v>
      </c>
      <c r="AU169" s="165" t="s">
        <v>82</v>
      </c>
      <c r="AV169" s="12" t="s">
        <v>139</v>
      </c>
      <c r="AW169" s="12" t="s">
        <v>31</v>
      </c>
      <c r="AX169" s="12" t="s">
        <v>32</v>
      </c>
      <c r="AY169" s="165" t="s">
        <v>132</v>
      </c>
    </row>
    <row r="170" spans="2:65" s="1" customFormat="1" ht="38.25" customHeight="1">
      <c r="B170" s="146"/>
      <c r="C170" s="147" t="s">
        <v>326</v>
      </c>
      <c r="D170" s="147" t="s">
        <v>134</v>
      </c>
      <c r="E170" s="148" t="s">
        <v>327</v>
      </c>
      <c r="F170" s="149" t="s">
        <v>328</v>
      </c>
      <c r="G170" s="150" t="s">
        <v>137</v>
      </c>
      <c r="H170" s="259">
        <v>140</v>
      </c>
      <c r="I170" s="151">
        <v>2.4900000000000002</v>
      </c>
      <c r="J170" s="151">
        <f>ROUND(I170*H170,2)</f>
        <v>348.6</v>
      </c>
      <c r="K170" s="149" t="s">
        <v>138</v>
      </c>
      <c r="L170" s="36"/>
      <c r="M170" s="152" t="s">
        <v>5</v>
      </c>
      <c r="N170" s="153" t="s">
        <v>40</v>
      </c>
      <c r="O170" s="154">
        <v>6.0000000000000001E-3</v>
      </c>
      <c r="P170" s="154">
        <f>O170*H170</f>
        <v>0.84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22" t="s">
        <v>139</v>
      </c>
      <c r="AT170" s="22" t="s">
        <v>134</v>
      </c>
      <c r="AU170" s="22" t="s">
        <v>82</v>
      </c>
      <c r="AY170" s="22" t="s">
        <v>132</v>
      </c>
      <c r="BE170" s="156">
        <f>IF(N170="základní",J170,0)</f>
        <v>348.6</v>
      </c>
      <c r="BF170" s="156">
        <f>IF(N170="snížená",J170,0)</f>
        <v>0</v>
      </c>
      <c r="BG170" s="156">
        <f>IF(N170="zákl. přenesená",J170,0)</f>
        <v>0</v>
      </c>
      <c r="BH170" s="156">
        <f>IF(N170="sníž. přenesená",J170,0)</f>
        <v>0</v>
      </c>
      <c r="BI170" s="156">
        <f>IF(N170="nulová",J170,0)</f>
        <v>0</v>
      </c>
      <c r="BJ170" s="22" t="s">
        <v>32</v>
      </c>
      <c r="BK170" s="156">
        <f>ROUND(I170*H170,2)</f>
        <v>348.6</v>
      </c>
      <c r="BL170" s="22" t="s">
        <v>139</v>
      </c>
      <c r="BM170" s="22" t="s">
        <v>329</v>
      </c>
    </row>
    <row r="171" spans="2:65" s="11" customFormat="1">
      <c r="B171" s="157"/>
      <c r="D171" s="158" t="s">
        <v>141</v>
      </c>
      <c r="E171" s="159" t="s">
        <v>5</v>
      </c>
      <c r="F171" s="160" t="s">
        <v>330</v>
      </c>
      <c r="H171" s="260">
        <v>140</v>
      </c>
      <c r="L171" s="157"/>
      <c r="M171" s="161"/>
      <c r="N171" s="162"/>
      <c r="O171" s="162"/>
      <c r="P171" s="162"/>
      <c r="Q171" s="162"/>
      <c r="R171" s="162"/>
      <c r="S171" s="162"/>
      <c r="T171" s="163"/>
      <c r="AT171" s="159" t="s">
        <v>141</v>
      </c>
      <c r="AU171" s="159" t="s">
        <v>82</v>
      </c>
      <c r="AV171" s="11" t="s">
        <v>82</v>
      </c>
      <c r="AW171" s="11" t="s">
        <v>31</v>
      </c>
      <c r="AX171" s="11" t="s">
        <v>32</v>
      </c>
      <c r="AY171" s="159" t="s">
        <v>132</v>
      </c>
    </row>
    <row r="172" spans="2:65" s="1" customFormat="1" ht="25.5" customHeight="1">
      <c r="B172" s="146"/>
      <c r="C172" s="147" t="s">
        <v>331</v>
      </c>
      <c r="D172" s="147" t="s">
        <v>134</v>
      </c>
      <c r="E172" s="148" t="s">
        <v>332</v>
      </c>
      <c r="F172" s="149" t="s">
        <v>333</v>
      </c>
      <c r="G172" s="150" t="s">
        <v>254</v>
      </c>
      <c r="H172" s="259">
        <v>1072</v>
      </c>
      <c r="I172" s="151">
        <v>6.4</v>
      </c>
      <c r="J172" s="151">
        <f>ROUND(I172*H172,2)</f>
        <v>6860.8</v>
      </c>
      <c r="K172" s="149" t="s">
        <v>138</v>
      </c>
      <c r="L172" s="36"/>
      <c r="M172" s="152" t="s">
        <v>5</v>
      </c>
      <c r="N172" s="153" t="s">
        <v>40</v>
      </c>
      <c r="O172" s="154">
        <v>5.7000000000000002E-2</v>
      </c>
      <c r="P172" s="154">
        <f>O172*H172</f>
        <v>61.103999999999999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22" t="s">
        <v>139</v>
      </c>
      <c r="AT172" s="22" t="s">
        <v>134</v>
      </c>
      <c r="AU172" s="22" t="s">
        <v>82</v>
      </c>
      <c r="AY172" s="22" t="s">
        <v>132</v>
      </c>
      <c r="BE172" s="156">
        <f>IF(N172="základní",J172,0)</f>
        <v>6860.8</v>
      </c>
      <c r="BF172" s="156">
        <f>IF(N172="snížená",J172,0)</f>
        <v>0</v>
      </c>
      <c r="BG172" s="156">
        <f>IF(N172="zákl. přenesená",J172,0)</f>
        <v>0</v>
      </c>
      <c r="BH172" s="156">
        <f>IF(N172="sníž. přenesená",J172,0)</f>
        <v>0</v>
      </c>
      <c r="BI172" s="156">
        <f>IF(N172="nulová",J172,0)</f>
        <v>0</v>
      </c>
      <c r="BJ172" s="22" t="s">
        <v>32</v>
      </c>
      <c r="BK172" s="156">
        <f>ROUND(I172*H172,2)</f>
        <v>6860.8</v>
      </c>
      <c r="BL172" s="22" t="s">
        <v>139</v>
      </c>
      <c r="BM172" s="22" t="s">
        <v>334</v>
      </c>
    </row>
    <row r="173" spans="2:65" s="11" customFormat="1">
      <c r="B173" s="157"/>
      <c r="D173" s="158" t="s">
        <v>141</v>
      </c>
      <c r="E173" s="159" t="s">
        <v>5</v>
      </c>
      <c r="F173" s="160" t="s">
        <v>335</v>
      </c>
      <c r="H173" s="260">
        <v>5</v>
      </c>
      <c r="L173" s="157"/>
      <c r="M173" s="161"/>
      <c r="N173" s="162"/>
      <c r="O173" s="162"/>
      <c r="P173" s="162"/>
      <c r="Q173" s="162"/>
      <c r="R173" s="162"/>
      <c r="S173" s="162"/>
      <c r="T173" s="163"/>
      <c r="AT173" s="159" t="s">
        <v>141</v>
      </c>
      <c r="AU173" s="159" t="s">
        <v>82</v>
      </c>
      <c r="AV173" s="11" t="s">
        <v>82</v>
      </c>
      <c r="AW173" s="11" t="s">
        <v>31</v>
      </c>
      <c r="AX173" s="11" t="s">
        <v>69</v>
      </c>
      <c r="AY173" s="159" t="s">
        <v>132</v>
      </c>
    </row>
    <row r="174" spans="2:65" s="11" customFormat="1">
      <c r="B174" s="157"/>
      <c r="D174" s="158" t="s">
        <v>141</v>
      </c>
      <c r="E174" s="159" t="s">
        <v>5</v>
      </c>
      <c r="F174" s="160" t="s">
        <v>336</v>
      </c>
      <c r="H174" s="260">
        <v>1067</v>
      </c>
      <c r="L174" s="157"/>
      <c r="M174" s="161"/>
      <c r="N174" s="162"/>
      <c r="O174" s="162"/>
      <c r="P174" s="162"/>
      <c r="Q174" s="162"/>
      <c r="R174" s="162"/>
      <c r="S174" s="162"/>
      <c r="T174" s="163"/>
      <c r="AT174" s="159" t="s">
        <v>141</v>
      </c>
      <c r="AU174" s="159" t="s">
        <v>82</v>
      </c>
      <c r="AV174" s="11" t="s">
        <v>82</v>
      </c>
      <c r="AW174" s="11" t="s">
        <v>31</v>
      </c>
      <c r="AX174" s="11" t="s">
        <v>69</v>
      </c>
      <c r="AY174" s="159" t="s">
        <v>132</v>
      </c>
    </row>
    <row r="175" spans="2:65" s="12" customFormat="1">
      <c r="B175" s="164"/>
      <c r="D175" s="158" t="s">
        <v>141</v>
      </c>
      <c r="E175" s="165" t="s">
        <v>5</v>
      </c>
      <c r="F175" s="166" t="s">
        <v>205</v>
      </c>
      <c r="H175" s="261">
        <v>1072</v>
      </c>
      <c r="L175" s="164"/>
      <c r="M175" s="167"/>
      <c r="N175" s="168"/>
      <c r="O175" s="168"/>
      <c r="P175" s="168"/>
      <c r="Q175" s="168"/>
      <c r="R175" s="168"/>
      <c r="S175" s="168"/>
      <c r="T175" s="169"/>
      <c r="AT175" s="165" t="s">
        <v>141</v>
      </c>
      <c r="AU175" s="165" t="s">
        <v>82</v>
      </c>
      <c r="AV175" s="12" t="s">
        <v>139</v>
      </c>
      <c r="AW175" s="12" t="s">
        <v>31</v>
      </c>
      <c r="AX175" s="12" t="s">
        <v>32</v>
      </c>
      <c r="AY175" s="165" t="s">
        <v>132</v>
      </c>
    </row>
    <row r="176" spans="2:65" s="1" customFormat="1" ht="16.5" customHeight="1">
      <c r="B176" s="146"/>
      <c r="C176" s="170" t="s">
        <v>337</v>
      </c>
      <c r="D176" s="170" t="s">
        <v>239</v>
      </c>
      <c r="E176" s="171" t="s">
        <v>338</v>
      </c>
      <c r="F176" s="172" t="s">
        <v>339</v>
      </c>
      <c r="G176" s="173" t="s">
        <v>283</v>
      </c>
      <c r="H176" s="262">
        <v>2184</v>
      </c>
      <c r="I176" s="174">
        <v>1.2</v>
      </c>
      <c r="J176" s="174">
        <f>ROUND(I176*H176,2)</f>
        <v>2620.8000000000002</v>
      </c>
      <c r="K176" s="172" t="s">
        <v>5</v>
      </c>
      <c r="L176" s="175"/>
      <c r="M176" s="176" t="s">
        <v>5</v>
      </c>
      <c r="N176" s="177" t="s">
        <v>40</v>
      </c>
      <c r="O176" s="154">
        <v>0</v>
      </c>
      <c r="P176" s="154">
        <f>O176*H176</f>
        <v>0</v>
      </c>
      <c r="Q176" s="154">
        <v>1E-3</v>
      </c>
      <c r="R176" s="154">
        <f>Q176*H176</f>
        <v>2.1840000000000002</v>
      </c>
      <c r="S176" s="154">
        <v>0</v>
      </c>
      <c r="T176" s="155">
        <f>S176*H176</f>
        <v>0</v>
      </c>
      <c r="AR176" s="22" t="s">
        <v>172</v>
      </c>
      <c r="AT176" s="22" t="s">
        <v>239</v>
      </c>
      <c r="AU176" s="22" t="s">
        <v>82</v>
      </c>
      <c r="AY176" s="22" t="s">
        <v>132</v>
      </c>
      <c r="BE176" s="156">
        <f>IF(N176="základní",J176,0)</f>
        <v>2620.8000000000002</v>
      </c>
      <c r="BF176" s="156">
        <f>IF(N176="snížená",J176,0)</f>
        <v>0</v>
      </c>
      <c r="BG176" s="156">
        <f>IF(N176="zákl. přenesená",J176,0)</f>
        <v>0</v>
      </c>
      <c r="BH176" s="156">
        <f>IF(N176="sníž. přenesená",J176,0)</f>
        <v>0</v>
      </c>
      <c r="BI176" s="156">
        <f>IF(N176="nulová",J176,0)</f>
        <v>0</v>
      </c>
      <c r="BJ176" s="22" t="s">
        <v>32</v>
      </c>
      <c r="BK176" s="156">
        <f>ROUND(I176*H176,2)</f>
        <v>2620.8000000000002</v>
      </c>
      <c r="BL176" s="22" t="s">
        <v>139</v>
      </c>
      <c r="BM176" s="22" t="s">
        <v>340</v>
      </c>
    </row>
    <row r="177" spans="2:65" s="11" customFormat="1">
      <c r="B177" s="157"/>
      <c r="D177" s="158" t="s">
        <v>141</v>
      </c>
      <c r="E177" s="159" t="s">
        <v>5</v>
      </c>
      <c r="F177" s="160" t="s">
        <v>341</v>
      </c>
      <c r="H177" s="260">
        <v>50</v>
      </c>
      <c r="L177" s="157"/>
      <c r="M177" s="161"/>
      <c r="N177" s="162"/>
      <c r="O177" s="162"/>
      <c r="P177" s="162"/>
      <c r="Q177" s="162"/>
      <c r="R177" s="162"/>
      <c r="S177" s="162"/>
      <c r="T177" s="163"/>
      <c r="AT177" s="159" t="s">
        <v>141</v>
      </c>
      <c r="AU177" s="159" t="s">
        <v>82</v>
      </c>
      <c r="AV177" s="11" t="s">
        <v>82</v>
      </c>
      <c r="AW177" s="11" t="s">
        <v>31</v>
      </c>
      <c r="AX177" s="11" t="s">
        <v>69</v>
      </c>
      <c r="AY177" s="159" t="s">
        <v>132</v>
      </c>
    </row>
    <row r="178" spans="2:65" s="11" customFormat="1">
      <c r="B178" s="157"/>
      <c r="D178" s="158" t="s">
        <v>141</v>
      </c>
      <c r="E178" s="159" t="s">
        <v>5</v>
      </c>
      <c r="F178" s="160" t="s">
        <v>342</v>
      </c>
      <c r="H178" s="260">
        <v>2134</v>
      </c>
      <c r="L178" s="157"/>
      <c r="M178" s="161"/>
      <c r="N178" s="162"/>
      <c r="O178" s="162"/>
      <c r="P178" s="162"/>
      <c r="Q178" s="162"/>
      <c r="R178" s="162"/>
      <c r="S178" s="162"/>
      <c r="T178" s="163"/>
      <c r="AT178" s="159" t="s">
        <v>141</v>
      </c>
      <c r="AU178" s="159" t="s">
        <v>82</v>
      </c>
      <c r="AV178" s="11" t="s">
        <v>82</v>
      </c>
      <c r="AW178" s="11" t="s">
        <v>31</v>
      </c>
      <c r="AX178" s="11" t="s">
        <v>69</v>
      </c>
      <c r="AY178" s="159" t="s">
        <v>132</v>
      </c>
    </row>
    <row r="179" spans="2:65" s="12" customFormat="1">
      <c r="B179" s="164"/>
      <c r="D179" s="158" t="s">
        <v>141</v>
      </c>
      <c r="E179" s="165" t="s">
        <v>5</v>
      </c>
      <c r="F179" s="166" t="s">
        <v>205</v>
      </c>
      <c r="H179" s="261">
        <v>2184</v>
      </c>
      <c r="L179" s="164"/>
      <c r="M179" s="167"/>
      <c r="N179" s="168"/>
      <c r="O179" s="168"/>
      <c r="P179" s="168"/>
      <c r="Q179" s="168"/>
      <c r="R179" s="168"/>
      <c r="S179" s="168"/>
      <c r="T179" s="169"/>
      <c r="AT179" s="165" t="s">
        <v>141</v>
      </c>
      <c r="AU179" s="165" t="s">
        <v>82</v>
      </c>
      <c r="AV179" s="12" t="s">
        <v>139</v>
      </c>
      <c r="AW179" s="12" t="s">
        <v>31</v>
      </c>
      <c r="AX179" s="12" t="s">
        <v>32</v>
      </c>
      <c r="AY179" s="165" t="s">
        <v>132</v>
      </c>
    </row>
    <row r="180" spans="2:65" s="1" customFormat="1" ht="25.5" customHeight="1">
      <c r="B180" s="146"/>
      <c r="C180" s="147" t="s">
        <v>343</v>
      </c>
      <c r="D180" s="147" t="s">
        <v>134</v>
      </c>
      <c r="E180" s="148" t="s">
        <v>344</v>
      </c>
      <c r="F180" s="149" t="s">
        <v>345</v>
      </c>
      <c r="G180" s="150" t="s">
        <v>254</v>
      </c>
      <c r="H180" s="259">
        <v>5</v>
      </c>
      <c r="I180" s="151">
        <v>200</v>
      </c>
      <c r="J180" s="151">
        <f>ROUND(I180*H180,2)</f>
        <v>1000</v>
      </c>
      <c r="K180" s="149" t="s">
        <v>138</v>
      </c>
      <c r="L180" s="36"/>
      <c r="M180" s="152" t="s">
        <v>5</v>
      </c>
      <c r="N180" s="153" t="s">
        <v>40</v>
      </c>
      <c r="O180" s="154">
        <v>0.46400000000000002</v>
      </c>
      <c r="P180" s="154">
        <f>O180*H180</f>
        <v>2.3200000000000003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22" t="s">
        <v>139</v>
      </c>
      <c r="AT180" s="22" t="s">
        <v>134</v>
      </c>
      <c r="AU180" s="22" t="s">
        <v>82</v>
      </c>
      <c r="AY180" s="22" t="s">
        <v>132</v>
      </c>
      <c r="BE180" s="156">
        <f>IF(N180="základní",J180,0)</f>
        <v>1000</v>
      </c>
      <c r="BF180" s="156">
        <f>IF(N180="snížená",J180,0)</f>
        <v>0</v>
      </c>
      <c r="BG180" s="156">
        <f>IF(N180="zákl. přenesená",J180,0)</f>
        <v>0</v>
      </c>
      <c r="BH180" s="156">
        <f>IF(N180="sníž. přenesená",J180,0)</f>
        <v>0</v>
      </c>
      <c r="BI180" s="156">
        <f>IF(N180="nulová",J180,0)</f>
        <v>0</v>
      </c>
      <c r="BJ180" s="22" t="s">
        <v>32</v>
      </c>
      <c r="BK180" s="156">
        <f>ROUND(I180*H180,2)</f>
        <v>1000</v>
      </c>
      <c r="BL180" s="22" t="s">
        <v>139</v>
      </c>
      <c r="BM180" s="22" t="s">
        <v>346</v>
      </c>
    </row>
    <row r="181" spans="2:65" s="11" customFormat="1">
      <c r="B181" s="157"/>
      <c r="D181" s="158" t="s">
        <v>141</v>
      </c>
      <c r="E181" s="159" t="s">
        <v>5</v>
      </c>
      <c r="F181" s="160" t="s">
        <v>298</v>
      </c>
      <c r="H181" s="260">
        <v>5</v>
      </c>
      <c r="L181" s="157"/>
      <c r="M181" s="161"/>
      <c r="N181" s="162"/>
      <c r="O181" s="162"/>
      <c r="P181" s="162"/>
      <c r="Q181" s="162"/>
      <c r="R181" s="162"/>
      <c r="S181" s="162"/>
      <c r="T181" s="163"/>
      <c r="AT181" s="159" t="s">
        <v>141</v>
      </c>
      <c r="AU181" s="159" t="s">
        <v>82</v>
      </c>
      <c r="AV181" s="11" t="s">
        <v>82</v>
      </c>
      <c r="AW181" s="11" t="s">
        <v>31</v>
      </c>
      <c r="AX181" s="11" t="s">
        <v>32</v>
      </c>
      <c r="AY181" s="159" t="s">
        <v>132</v>
      </c>
    </row>
    <row r="182" spans="2:65" s="1" customFormat="1" ht="25.5" customHeight="1">
      <c r="B182" s="146"/>
      <c r="C182" s="147" t="s">
        <v>347</v>
      </c>
      <c r="D182" s="147" t="s">
        <v>134</v>
      </c>
      <c r="E182" s="148" t="s">
        <v>348</v>
      </c>
      <c r="F182" s="149" t="s">
        <v>349</v>
      </c>
      <c r="G182" s="150" t="s">
        <v>137</v>
      </c>
      <c r="H182" s="259">
        <v>110</v>
      </c>
      <c r="I182" s="151">
        <v>65.599999999999994</v>
      </c>
      <c r="J182" s="151">
        <f>ROUND(I182*H182,2)</f>
        <v>7216</v>
      </c>
      <c r="K182" s="149" t="s">
        <v>138</v>
      </c>
      <c r="L182" s="36"/>
      <c r="M182" s="152" t="s">
        <v>5</v>
      </c>
      <c r="N182" s="153" t="s">
        <v>40</v>
      </c>
      <c r="O182" s="154">
        <v>0.24</v>
      </c>
      <c r="P182" s="154">
        <f>O182*H182</f>
        <v>26.4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22" t="s">
        <v>139</v>
      </c>
      <c r="AT182" s="22" t="s">
        <v>134</v>
      </c>
      <c r="AU182" s="22" t="s">
        <v>82</v>
      </c>
      <c r="AY182" s="22" t="s">
        <v>132</v>
      </c>
      <c r="BE182" s="156">
        <f>IF(N182="základní",J182,0)</f>
        <v>7216</v>
      </c>
      <c r="BF182" s="156">
        <f>IF(N182="snížená",J182,0)</f>
        <v>0</v>
      </c>
      <c r="BG182" s="156">
        <f>IF(N182="zákl. přenesená",J182,0)</f>
        <v>0</v>
      </c>
      <c r="BH182" s="156">
        <f>IF(N182="sníž. přenesená",J182,0)</f>
        <v>0</v>
      </c>
      <c r="BI182" s="156">
        <f>IF(N182="nulová",J182,0)</f>
        <v>0</v>
      </c>
      <c r="BJ182" s="22" t="s">
        <v>32</v>
      </c>
      <c r="BK182" s="156">
        <f>ROUND(I182*H182,2)</f>
        <v>7216</v>
      </c>
      <c r="BL182" s="22" t="s">
        <v>139</v>
      </c>
      <c r="BM182" s="22" t="s">
        <v>350</v>
      </c>
    </row>
    <row r="183" spans="2:65" s="11" customFormat="1">
      <c r="B183" s="157"/>
      <c r="D183" s="158" t="s">
        <v>141</v>
      </c>
      <c r="E183" s="159" t="s">
        <v>5</v>
      </c>
      <c r="F183" s="160" t="s">
        <v>351</v>
      </c>
      <c r="H183" s="260">
        <v>110</v>
      </c>
      <c r="L183" s="157"/>
      <c r="M183" s="161"/>
      <c r="N183" s="162"/>
      <c r="O183" s="162"/>
      <c r="P183" s="162"/>
      <c r="Q183" s="162"/>
      <c r="R183" s="162"/>
      <c r="S183" s="162"/>
      <c r="T183" s="163"/>
      <c r="AT183" s="159" t="s">
        <v>141</v>
      </c>
      <c r="AU183" s="159" t="s">
        <v>82</v>
      </c>
      <c r="AV183" s="11" t="s">
        <v>82</v>
      </c>
      <c r="AW183" s="11" t="s">
        <v>31</v>
      </c>
      <c r="AX183" s="11" t="s">
        <v>32</v>
      </c>
      <c r="AY183" s="159" t="s">
        <v>132</v>
      </c>
    </row>
    <row r="184" spans="2:65" s="1" customFormat="1" ht="16.5" customHeight="1">
      <c r="B184" s="146"/>
      <c r="C184" s="170" t="s">
        <v>352</v>
      </c>
      <c r="D184" s="170" t="s">
        <v>239</v>
      </c>
      <c r="E184" s="171" t="s">
        <v>353</v>
      </c>
      <c r="F184" s="172" t="s">
        <v>354</v>
      </c>
      <c r="G184" s="173" t="s">
        <v>355</v>
      </c>
      <c r="H184" s="262">
        <v>14.398999999999999</v>
      </c>
      <c r="I184" s="174">
        <v>468</v>
      </c>
      <c r="J184" s="174">
        <f>ROUND(I184*H184,2)</f>
        <v>6738.73</v>
      </c>
      <c r="K184" s="172" t="s">
        <v>138</v>
      </c>
      <c r="L184" s="175"/>
      <c r="M184" s="176" t="s">
        <v>5</v>
      </c>
      <c r="N184" s="177" t="s">
        <v>40</v>
      </c>
      <c r="O184" s="154">
        <v>0</v>
      </c>
      <c r="P184" s="154">
        <f>O184*H184</f>
        <v>0</v>
      </c>
      <c r="Q184" s="154">
        <v>1</v>
      </c>
      <c r="R184" s="154">
        <f>Q184*H184</f>
        <v>14.398999999999999</v>
      </c>
      <c r="S184" s="154">
        <v>0</v>
      </c>
      <c r="T184" s="155">
        <f>S184*H184</f>
        <v>0</v>
      </c>
      <c r="AR184" s="22" t="s">
        <v>172</v>
      </c>
      <c r="AT184" s="22" t="s">
        <v>239</v>
      </c>
      <c r="AU184" s="22" t="s">
        <v>82</v>
      </c>
      <c r="AY184" s="22" t="s">
        <v>132</v>
      </c>
      <c r="BE184" s="156">
        <f>IF(N184="základní",J184,0)</f>
        <v>6738.73</v>
      </c>
      <c r="BF184" s="156">
        <f>IF(N184="snížená",J184,0)</f>
        <v>0</v>
      </c>
      <c r="BG184" s="156">
        <f>IF(N184="zákl. přenesená",J184,0)</f>
        <v>0</v>
      </c>
      <c r="BH184" s="156">
        <f>IF(N184="sníž. přenesená",J184,0)</f>
        <v>0</v>
      </c>
      <c r="BI184" s="156">
        <f>IF(N184="nulová",J184,0)</f>
        <v>0</v>
      </c>
      <c r="BJ184" s="22" t="s">
        <v>32</v>
      </c>
      <c r="BK184" s="156">
        <f>ROUND(I184*H184,2)</f>
        <v>6738.73</v>
      </c>
      <c r="BL184" s="22" t="s">
        <v>139</v>
      </c>
      <c r="BM184" s="22" t="s">
        <v>356</v>
      </c>
    </row>
    <row r="185" spans="2:65" s="11" customFormat="1">
      <c r="B185" s="157"/>
      <c r="D185" s="158" t="s">
        <v>141</v>
      </c>
      <c r="E185" s="159" t="s">
        <v>5</v>
      </c>
      <c r="F185" s="160" t="s">
        <v>357</v>
      </c>
      <c r="H185" s="260">
        <v>14.398999999999999</v>
      </c>
      <c r="L185" s="157"/>
      <c r="M185" s="161"/>
      <c r="N185" s="162"/>
      <c r="O185" s="162"/>
      <c r="P185" s="162"/>
      <c r="Q185" s="162"/>
      <c r="R185" s="162"/>
      <c r="S185" s="162"/>
      <c r="T185" s="163"/>
      <c r="AT185" s="159" t="s">
        <v>141</v>
      </c>
      <c r="AU185" s="159" t="s">
        <v>82</v>
      </c>
      <c r="AV185" s="11" t="s">
        <v>82</v>
      </c>
      <c r="AW185" s="11" t="s">
        <v>31</v>
      </c>
      <c r="AX185" s="11" t="s">
        <v>32</v>
      </c>
      <c r="AY185" s="159" t="s">
        <v>132</v>
      </c>
    </row>
    <row r="186" spans="2:65" s="1" customFormat="1" ht="25.5" customHeight="1">
      <c r="B186" s="146"/>
      <c r="C186" s="147" t="s">
        <v>358</v>
      </c>
      <c r="D186" s="147" t="s">
        <v>134</v>
      </c>
      <c r="E186" s="148" t="s">
        <v>359</v>
      </c>
      <c r="F186" s="149" t="s">
        <v>360</v>
      </c>
      <c r="G186" s="150" t="s">
        <v>137</v>
      </c>
      <c r="H186" s="259">
        <v>106</v>
      </c>
      <c r="I186" s="151">
        <v>31.7</v>
      </c>
      <c r="J186" s="151">
        <f>ROUND(I186*H186,2)</f>
        <v>3360.2</v>
      </c>
      <c r="K186" s="149" t="s">
        <v>138</v>
      </c>
      <c r="L186" s="36"/>
      <c r="M186" s="152" t="s">
        <v>5</v>
      </c>
      <c r="N186" s="153" t="s">
        <v>40</v>
      </c>
      <c r="O186" s="154">
        <v>0.113</v>
      </c>
      <c r="P186" s="154">
        <f>O186*H186</f>
        <v>11.978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22" t="s">
        <v>139</v>
      </c>
      <c r="AT186" s="22" t="s">
        <v>134</v>
      </c>
      <c r="AU186" s="22" t="s">
        <v>82</v>
      </c>
      <c r="AY186" s="22" t="s">
        <v>132</v>
      </c>
      <c r="BE186" s="156">
        <f>IF(N186="základní",J186,0)</f>
        <v>3360.2</v>
      </c>
      <c r="BF186" s="156">
        <f>IF(N186="snížená",J186,0)</f>
        <v>0</v>
      </c>
      <c r="BG186" s="156">
        <f>IF(N186="zákl. přenesená",J186,0)</f>
        <v>0</v>
      </c>
      <c r="BH186" s="156">
        <f>IF(N186="sníž. přenesená",J186,0)</f>
        <v>0</v>
      </c>
      <c r="BI186" s="156">
        <f>IF(N186="nulová",J186,0)</f>
        <v>0</v>
      </c>
      <c r="BJ186" s="22" t="s">
        <v>32</v>
      </c>
      <c r="BK186" s="156">
        <f>ROUND(I186*H186,2)</f>
        <v>3360.2</v>
      </c>
      <c r="BL186" s="22" t="s">
        <v>139</v>
      </c>
      <c r="BM186" s="22" t="s">
        <v>361</v>
      </c>
    </row>
    <row r="187" spans="2:65" s="11" customFormat="1">
      <c r="B187" s="157"/>
      <c r="D187" s="158" t="s">
        <v>141</v>
      </c>
      <c r="E187" s="159" t="s">
        <v>5</v>
      </c>
      <c r="F187" s="160" t="s">
        <v>362</v>
      </c>
      <c r="H187" s="260">
        <v>106</v>
      </c>
      <c r="L187" s="157"/>
      <c r="M187" s="161"/>
      <c r="N187" s="162"/>
      <c r="O187" s="162"/>
      <c r="P187" s="162"/>
      <c r="Q187" s="162"/>
      <c r="R187" s="162"/>
      <c r="S187" s="162"/>
      <c r="T187" s="163"/>
      <c r="AT187" s="159" t="s">
        <v>141</v>
      </c>
      <c r="AU187" s="159" t="s">
        <v>82</v>
      </c>
      <c r="AV187" s="11" t="s">
        <v>82</v>
      </c>
      <c r="AW187" s="11" t="s">
        <v>31</v>
      </c>
      <c r="AX187" s="11" t="s">
        <v>32</v>
      </c>
      <c r="AY187" s="159" t="s">
        <v>132</v>
      </c>
    </row>
    <row r="188" spans="2:65" s="1" customFormat="1" ht="16.5" customHeight="1">
      <c r="B188" s="146"/>
      <c r="C188" s="170" t="s">
        <v>363</v>
      </c>
      <c r="D188" s="170" t="s">
        <v>239</v>
      </c>
      <c r="E188" s="171" t="s">
        <v>364</v>
      </c>
      <c r="F188" s="172" t="s">
        <v>365</v>
      </c>
      <c r="G188" s="173" t="s">
        <v>155</v>
      </c>
      <c r="H188" s="262">
        <v>10.917999999999999</v>
      </c>
      <c r="I188" s="174">
        <v>758</v>
      </c>
      <c r="J188" s="174">
        <f>ROUND(I188*H188,2)</f>
        <v>8275.84</v>
      </c>
      <c r="K188" s="172" t="s">
        <v>138</v>
      </c>
      <c r="L188" s="175"/>
      <c r="M188" s="176" t="s">
        <v>5</v>
      </c>
      <c r="N188" s="177" t="s">
        <v>40</v>
      </c>
      <c r="O188" s="154">
        <v>0</v>
      </c>
      <c r="P188" s="154">
        <f>O188*H188</f>
        <v>0</v>
      </c>
      <c r="Q188" s="154">
        <v>0.2</v>
      </c>
      <c r="R188" s="154">
        <f>Q188*H188</f>
        <v>2.1835999999999998</v>
      </c>
      <c r="S188" s="154">
        <v>0</v>
      </c>
      <c r="T188" s="155">
        <f>S188*H188</f>
        <v>0</v>
      </c>
      <c r="AR188" s="22" t="s">
        <v>172</v>
      </c>
      <c r="AT188" s="22" t="s">
        <v>239</v>
      </c>
      <c r="AU188" s="22" t="s">
        <v>82</v>
      </c>
      <c r="AY188" s="22" t="s">
        <v>132</v>
      </c>
      <c r="BE188" s="156">
        <f>IF(N188="základní",J188,0)</f>
        <v>8275.84</v>
      </c>
      <c r="BF188" s="156">
        <f>IF(N188="snížená",J188,0)</f>
        <v>0</v>
      </c>
      <c r="BG188" s="156">
        <f>IF(N188="zákl. přenesená",J188,0)</f>
        <v>0</v>
      </c>
      <c r="BH188" s="156">
        <f>IF(N188="sníž. přenesená",J188,0)</f>
        <v>0</v>
      </c>
      <c r="BI188" s="156">
        <f>IF(N188="nulová",J188,0)</f>
        <v>0</v>
      </c>
      <c r="BJ188" s="22" t="s">
        <v>32</v>
      </c>
      <c r="BK188" s="156">
        <f>ROUND(I188*H188,2)</f>
        <v>8275.84</v>
      </c>
      <c r="BL188" s="22" t="s">
        <v>139</v>
      </c>
      <c r="BM188" s="22" t="s">
        <v>366</v>
      </c>
    </row>
    <row r="189" spans="2:65" s="11" customFormat="1">
      <c r="B189" s="157"/>
      <c r="D189" s="158" t="s">
        <v>141</v>
      </c>
      <c r="F189" s="160" t="s">
        <v>367</v>
      </c>
      <c r="H189" s="260">
        <v>10.917999999999999</v>
      </c>
      <c r="L189" s="157"/>
      <c r="M189" s="161"/>
      <c r="N189" s="162"/>
      <c r="O189" s="162"/>
      <c r="P189" s="162"/>
      <c r="Q189" s="162"/>
      <c r="R189" s="162"/>
      <c r="S189" s="162"/>
      <c r="T189" s="163"/>
      <c r="AT189" s="159" t="s">
        <v>141</v>
      </c>
      <c r="AU189" s="159" t="s">
        <v>82</v>
      </c>
      <c r="AV189" s="11" t="s">
        <v>82</v>
      </c>
      <c r="AW189" s="11" t="s">
        <v>6</v>
      </c>
      <c r="AX189" s="11" t="s">
        <v>32</v>
      </c>
      <c r="AY189" s="159" t="s">
        <v>132</v>
      </c>
    </row>
    <row r="190" spans="2:65" s="1" customFormat="1" ht="25.5" customHeight="1">
      <c r="B190" s="146"/>
      <c r="C190" s="147" t="s">
        <v>368</v>
      </c>
      <c r="D190" s="147" t="s">
        <v>134</v>
      </c>
      <c r="E190" s="148" t="s">
        <v>369</v>
      </c>
      <c r="F190" s="149" t="s">
        <v>370</v>
      </c>
      <c r="G190" s="150" t="s">
        <v>355</v>
      </c>
      <c r="H190" s="259">
        <v>4.0000000000000001E-3</v>
      </c>
      <c r="I190" s="151">
        <v>5430</v>
      </c>
      <c r="J190" s="151">
        <f>ROUND(I190*H190,2)</f>
        <v>21.72</v>
      </c>
      <c r="K190" s="149" t="s">
        <v>138</v>
      </c>
      <c r="L190" s="36"/>
      <c r="M190" s="152" t="s">
        <v>5</v>
      </c>
      <c r="N190" s="153" t="s">
        <v>40</v>
      </c>
      <c r="O190" s="154">
        <v>21.428999999999998</v>
      </c>
      <c r="P190" s="154">
        <f>O190*H190</f>
        <v>8.5716000000000001E-2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22" t="s">
        <v>139</v>
      </c>
      <c r="AT190" s="22" t="s">
        <v>134</v>
      </c>
      <c r="AU190" s="22" t="s">
        <v>82</v>
      </c>
      <c r="AY190" s="22" t="s">
        <v>132</v>
      </c>
      <c r="BE190" s="156">
        <f>IF(N190="základní",J190,0)</f>
        <v>21.72</v>
      </c>
      <c r="BF190" s="156">
        <f>IF(N190="snížená",J190,0)</f>
        <v>0</v>
      </c>
      <c r="BG190" s="156">
        <f>IF(N190="zákl. přenesená",J190,0)</f>
        <v>0</v>
      </c>
      <c r="BH190" s="156">
        <f>IF(N190="sníž. přenesená",J190,0)</f>
        <v>0</v>
      </c>
      <c r="BI190" s="156">
        <f>IF(N190="nulová",J190,0)</f>
        <v>0</v>
      </c>
      <c r="BJ190" s="22" t="s">
        <v>32</v>
      </c>
      <c r="BK190" s="156">
        <f>ROUND(I190*H190,2)</f>
        <v>21.72</v>
      </c>
      <c r="BL190" s="22" t="s">
        <v>139</v>
      </c>
      <c r="BM190" s="22" t="s">
        <v>371</v>
      </c>
    </row>
    <row r="191" spans="2:65" s="11" customFormat="1">
      <c r="B191" s="157"/>
      <c r="D191" s="158" t="s">
        <v>141</v>
      </c>
      <c r="E191" s="159" t="s">
        <v>5</v>
      </c>
      <c r="F191" s="160" t="s">
        <v>372</v>
      </c>
      <c r="H191" s="260">
        <v>4.0000000000000001E-3</v>
      </c>
      <c r="L191" s="157"/>
      <c r="M191" s="161"/>
      <c r="N191" s="162"/>
      <c r="O191" s="162"/>
      <c r="P191" s="162"/>
      <c r="Q191" s="162"/>
      <c r="R191" s="162"/>
      <c r="S191" s="162"/>
      <c r="T191" s="163"/>
      <c r="AT191" s="159" t="s">
        <v>141</v>
      </c>
      <c r="AU191" s="159" t="s">
        <v>82</v>
      </c>
      <c r="AV191" s="11" t="s">
        <v>82</v>
      </c>
      <c r="AW191" s="11" t="s">
        <v>31</v>
      </c>
      <c r="AX191" s="11" t="s">
        <v>32</v>
      </c>
      <c r="AY191" s="159" t="s">
        <v>132</v>
      </c>
    </row>
    <row r="192" spans="2:65" s="1" customFormat="1" ht="25.5" customHeight="1">
      <c r="B192" s="146"/>
      <c r="C192" s="147" t="s">
        <v>373</v>
      </c>
      <c r="D192" s="147" t="s">
        <v>134</v>
      </c>
      <c r="E192" s="148" t="s">
        <v>374</v>
      </c>
      <c r="F192" s="149" t="s">
        <v>375</v>
      </c>
      <c r="G192" s="150" t="s">
        <v>355</v>
      </c>
      <c r="H192" s="259">
        <v>2E-3</v>
      </c>
      <c r="I192" s="151">
        <v>10900</v>
      </c>
      <c r="J192" s="151">
        <f>ROUND(I192*H192,2)</f>
        <v>21.8</v>
      </c>
      <c r="K192" s="149" t="s">
        <v>138</v>
      </c>
      <c r="L192" s="36"/>
      <c r="M192" s="152" t="s">
        <v>5</v>
      </c>
      <c r="N192" s="153" t="s">
        <v>40</v>
      </c>
      <c r="O192" s="154">
        <v>42.856999999999999</v>
      </c>
      <c r="P192" s="154">
        <f>O192*H192</f>
        <v>8.5713999999999999E-2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22" t="s">
        <v>139</v>
      </c>
      <c r="AT192" s="22" t="s">
        <v>134</v>
      </c>
      <c r="AU192" s="22" t="s">
        <v>82</v>
      </c>
      <c r="AY192" s="22" t="s">
        <v>132</v>
      </c>
      <c r="BE192" s="156">
        <f>IF(N192="základní",J192,0)</f>
        <v>21.8</v>
      </c>
      <c r="BF192" s="156">
        <f>IF(N192="snížená",J192,0)</f>
        <v>0</v>
      </c>
      <c r="BG192" s="156">
        <f>IF(N192="zákl. přenesená",J192,0)</f>
        <v>0</v>
      </c>
      <c r="BH192" s="156">
        <f>IF(N192="sníž. přenesená",J192,0)</f>
        <v>0</v>
      </c>
      <c r="BI192" s="156">
        <f>IF(N192="nulová",J192,0)</f>
        <v>0</v>
      </c>
      <c r="BJ192" s="22" t="s">
        <v>32</v>
      </c>
      <c r="BK192" s="156">
        <f>ROUND(I192*H192,2)</f>
        <v>21.8</v>
      </c>
      <c r="BL192" s="22" t="s">
        <v>139</v>
      </c>
      <c r="BM192" s="22" t="s">
        <v>376</v>
      </c>
    </row>
    <row r="193" spans="2:65" s="11" customFormat="1">
      <c r="B193" s="157"/>
      <c r="D193" s="158" t="s">
        <v>141</v>
      </c>
      <c r="E193" s="159" t="s">
        <v>5</v>
      </c>
      <c r="F193" s="160" t="s">
        <v>377</v>
      </c>
      <c r="H193" s="260">
        <v>2E-3</v>
      </c>
      <c r="L193" s="157"/>
      <c r="M193" s="161"/>
      <c r="N193" s="162"/>
      <c r="O193" s="162"/>
      <c r="P193" s="162"/>
      <c r="Q193" s="162"/>
      <c r="R193" s="162"/>
      <c r="S193" s="162"/>
      <c r="T193" s="163"/>
      <c r="AT193" s="159" t="s">
        <v>141</v>
      </c>
      <c r="AU193" s="159" t="s">
        <v>82</v>
      </c>
      <c r="AV193" s="11" t="s">
        <v>82</v>
      </c>
      <c r="AW193" s="11" t="s">
        <v>31</v>
      </c>
      <c r="AX193" s="11" t="s">
        <v>32</v>
      </c>
      <c r="AY193" s="159" t="s">
        <v>132</v>
      </c>
    </row>
    <row r="194" spans="2:65" s="1" customFormat="1" ht="16.5" customHeight="1">
      <c r="B194" s="146"/>
      <c r="C194" s="170" t="s">
        <v>378</v>
      </c>
      <c r="D194" s="170" t="s">
        <v>239</v>
      </c>
      <c r="E194" s="171" t="s">
        <v>379</v>
      </c>
      <c r="F194" s="172" t="s">
        <v>380</v>
      </c>
      <c r="G194" s="173" t="s">
        <v>242</v>
      </c>
      <c r="H194" s="262">
        <v>10</v>
      </c>
      <c r="I194" s="174">
        <v>23.5</v>
      </c>
      <c r="J194" s="174">
        <f>ROUND(I194*H194,2)</f>
        <v>235</v>
      </c>
      <c r="K194" s="172" t="s">
        <v>5</v>
      </c>
      <c r="L194" s="175"/>
      <c r="M194" s="176" t="s">
        <v>5</v>
      </c>
      <c r="N194" s="177" t="s">
        <v>40</v>
      </c>
      <c r="O194" s="154">
        <v>0</v>
      </c>
      <c r="P194" s="154">
        <f>O194*H194</f>
        <v>0</v>
      </c>
      <c r="Q194" s="154">
        <v>1E-3</v>
      </c>
      <c r="R194" s="154">
        <f>Q194*H194</f>
        <v>0.01</v>
      </c>
      <c r="S194" s="154">
        <v>0</v>
      </c>
      <c r="T194" s="155">
        <f>S194*H194</f>
        <v>0</v>
      </c>
      <c r="AR194" s="22" t="s">
        <v>172</v>
      </c>
      <c r="AT194" s="22" t="s">
        <v>239</v>
      </c>
      <c r="AU194" s="22" t="s">
        <v>82</v>
      </c>
      <c r="AY194" s="22" t="s">
        <v>132</v>
      </c>
      <c r="BE194" s="156">
        <f>IF(N194="základní",J194,0)</f>
        <v>235</v>
      </c>
      <c r="BF194" s="156">
        <f>IF(N194="snížená",J194,0)</f>
        <v>0</v>
      </c>
      <c r="BG194" s="156">
        <f>IF(N194="zákl. přenesená",J194,0)</f>
        <v>0</v>
      </c>
      <c r="BH194" s="156">
        <f>IF(N194="sníž. přenesená",J194,0)</f>
        <v>0</v>
      </c>
      <c r="BI194" s="156">
        <f>IF(N194="nulová",J194,0)</f>
        <v>0</v>
      </c>
      <c r="BJ194" s="22" t="s">
        <v>32</v>
      </c>
      <c r="BK194" s="156">
        <f>ROUND(I194*H194,2)</f>
        <v>235</v>
      </c>
      <c r="BL194" s="22" t="s">
        <v>139</v>
      </c>
      <c r="BM194" s="22" t="s">
        <v>381</v>
      </c>
    </row>
    <row r="195" spans="2:65" s="11" customFormat="1">
      <c r="B195" s="157"/>
      <c r="D195" s="158" t="s">
        <v>141</v>
      </c>
      <c r="F195" s="160" t="s">
        <v>382</v>
      </c>
      <c r="H195" s="260">
        <v>10</v>
      </c>
      <c r="L195" s="157"/>
      <c r="M195" s="161"/>
      <c r="N195" s="162"/>
      <c r="O195" s="162"/>
      <c r="P195" s="162"/>
      <c r="Q195" s="162"/>
      <c r="R195" s="162"/>
      <c r="S195" s="162"/>
      <c r="T195" s="163"/>
      <c r="AT195" s="159" t="s">
        <v>141</v>
      </c>
      <c r="AU195" s="159" t="s">
        <v>82</v>
      </c>
      <c r="AV195" s="11" t="s">
        <v>82</v>
      </c>
      <c r="AW195" s="11" t="s">
        <v>6</v>
      </c>
      <c r="AX195" s="11" t="s">
        <v>32</v>
      </c>
      <c r="AY195" s="159" t="s">
        <v>132</v>
      </c>
    </row>
    <row r="196" spans="2:65" s="1" customFormat="1" ht="16.5" customHeight="1">
      <c r="B196" s="146"/>
      <c r="C196" s="147" t="s">
        <v>383</v>
      </c>
      <c r="D196" s="147" t="s">
        <v>134</v>
      </c>
      <c r="E196" s="148" t="s">
        <v>384</v>
      </c>
      <c r="F196" s="149" t="s">
        <v>385</v>
      </c>
      <c r="G196" s="150" t="s">
        <v>155</v>
      </c>
      <c r="H196" s="259">
        <v>48.95</v>
      </c>
      <c r="I196" s="151">
        <v>42</v>
      </c>
      <c r="J196" s="151">
        <f>ROUND(I196*H196,2)</f>
        <v>2055.9</v>
      </c>
      <c r="K196" s="149" t="s">
        <v>138</v>
      </c>
      <c r="L196" s="36"/>
      <c r="M196" s="152" t="s">
        <v>5</v>
      </c>
      <c r="N196" s="153" t="s">
        <v>40</v>
      </c>
      <c r="O196" s="154">
        <v>0.26100000000000001</v>
      </c>
      <c r="P196" s="154">
        <f>O196*H196</f>
        <v>12.775950000000002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22" t="s">
        <v>139</v>
      </c>
      <c r="AT196" s="22" t="s">
        <v>134</v>
      </c>
      <c r="AU196" s="22" t="s">
        <v>82</v>
      </c>
      <c r="AY196" s="22" t="s">
        <v>132</v>
      </c>
      <c r="BE196" s="156">
        <f>IF(N196="základní",J196,0)</f>
        <v>2055.9</v>
      </c>
      <c r="BF196" s="156">
        <f>IF(N196="snížená",J196,0)</f>
        <v>0</v>
      </c>
      <c r="BG196" s="156">
        <f>IF(N196="zákl. přenesená",J196,0)</f>
        <v>0</v>
      </c>
      <c r="BH196" s="156">
        <f>IF(N196="sníž. přenesená",J196,0)</f>
        <v>0</v>
      </c>
      <c r="BI196" s="156">
        <f>IF(N196="nulová",J196,0)</f>
        <v>0</v>
      </c>
      <c r="BJ196" s="22" t="s">
        <v>32</v>
      </c>
      <c r="BK196" s="156">
        <f>ROUND(I196*H196,2)</f>
        <v>2055.9</v>
      </c>
      <c r="BL196" s="22" t="s">
        <v>139</v>
      </c>
      <c r="BM196" s="22" t="s">
        <v>386</v>
      </c>
    </row>
    <row r="197" spans="2:65" s="11" customFormat="1">
      <c r="B197" s="157"/>
      <c r="D197" s="158" t="s">
        <v>141</v>
      </c>
      <c r="E197" s="159" t="s">
        <v>5</v>
      </c>
      <c r="F197" s="160" t="s">
        <v>387</v>
      </c>
      <c r="H197" s="260">
        <v>3.85</v>
      </c>
      <c r="L197" s="157"/>
      <c r="M197" s="161"/>
      <c r="N197" s="162"/>
      <c r="O197" s="162"/>
      <c r="P197" s="162"/>
      <c r="Q197" s="162"/>
      <c r="R197" s="162"/>
      <c r="S197" s="162"/>
      <c r="T197" s="163"/>
      <c r="AT197" s="159" t="s">
        <v>141</v>
      </c>
      <c r="AU197" s="159" t="s">
        <v>82</v>
      </c>
      <c r="AV197" s="11" t="s">
        <v>82</v>
      </c>
      <c r="AW197" s="11" t="s">
        <v>31</v>
      </c>
      <c r="AX197" s="11" t="s">
        <v>69</v>
      </c>
      <c r="AY197" s="159" t="s">
        <v>132</v>
      </c>
    </row>
    <row r="198" spans="2:65" s="11" customFormat="1">
      <c r="B198" s="157"/>
      <c r="D198" s="158" t="s">
        <v>141</v>
      </c>
      <c r="E198" s="159" t="s">
        <v>5</v>
      </c>
      <c r="F198" s="160" t="s">
        <v>388</v>
      </c>
      <c r="H198" s="260">
        <v>23.5</v>
      </c>
      <c r="L198" s="157"/>
      <c r="M198" s="161"/>
      <c r="N198" s="162"/>
      <c r="O198" s="162"/>
      <c r="P198" s="162"/>
      <c r="Q198" s="162"/>
      <c r="R198" s="162"/>
      <c r="S198" s="162"/>
      <c r="T198" s="163"/>
      <c r="AT198" s="159" t="s">
        <v>141</v>
      </c>
      <c r="AU198" s="159" t="s">
        <v>82</v>
      </c>
      <c r="AV198" s="11" t="s">
        <v>82</v>
      </c>
      <c r="AW198" s="11" t="s">
        <v>31</v>
      </c>
      <c r="AX198" s="11" t="s">
        <v>69</v>
      </c>
      <c r="AY198" s="159" t="s">
        <v>132</v>
      </c>
    </row>
    <row r="199" spans="2:65" s="11" customFormat="1">
      <c r="B199" s="157"/>
      <c r="D199" s="158" t="s">
        <v>141</v>
      </c>
      <c r="E199" s="159" t="s">
        <v>5</v>
      </c>
      <c r="F199" s="160" t="s">
        <v>389</v>
      </c>
      <c r="H199" s="260">
        <v>21.6</v>
      </c>
      <c r="L199" s="157"/>
      <c r="M199" s="161"/>
      <c r="N199" s="162"/>
      <c r="O199" s="162"/>
      <c r="P199" s="162"/>
      <c r="Q199" s="162"/>
      <c r="R199" s="162"/>
      <c r="S199" s="162"/>
      <c r="T199" s="163"/>
      <c r="AT199" s="159" t="s">
        <v>141</v>
      </c>
      <c r="AU199" s="159" t="s">
        <v>82</v>
      </c>
      <c r="AV199" s="11" t="s">
        <v>82</v>
      </c>
      <c r="AW199" s="11" t="s">
        <v>31</v>
      </c>
      <c r="AX199" s="11" t="s">
        <v>69</v>
      </c>
      <c r="AY199" s="159" t="s">
        <v>132</v>
      </c>
    </row>
    <row r="200" spans="2:65" s="12" customFormat="1">
      <c r="B200" s="164"/>
      <c r="D200" s="158" t="s">
        <v>141</v>
      </c>
      <c r="E200" s="165" t="s">
        <v>5</v>
      </c>
      <c r="F200" s="166" t="s">
        <v>205</v>
      </c>
      <c r="H200" s="261">
        <v>48.95</v>
      </c>
      <c r="L200" s="164"/>
      <c r="M200" s="167"/>
      <c r="N200" s="168"/>
      <c r="O200" s="168"/>
      <c r="P200" s="168"/>
      <c r="Q200" s="168"/>
      <c r="R200" s="168"/>
      <c r="S200" s="168"/>
      <c r="T200" s="169"/>
      <c r="AT200" s="165" t="s">
        <v>141</v>
      </c>
      <c r="AU200" s="165" t="s">
        <v>82</v>
      </c>
      <c r="AV200" s="12" t="s">
        <v>139</v>
      </c>
      <c r="AW200" s="12" t="s">
        <v>31</v>
      </c>
      <c r="AX200" s="12" t="s">
        <v>32</v>
      </c>
      <c r="AY200" s="165" t="s">
        <v>132</v>
      </c>
    </row>
    <row r="201" spans="2:65" s="1" customFormat="1" ht="25.5" customHeight="1">
      <c r="B201" s="146"/>
      <c r="C201" s="147" t="s">
        <v>390</v>
      </c>
      <c r="D201" s="147" t="s">
        <v>134</v>
      </c>
      <c r="E201" s="148" t="s">
        <v>391</v>
      </c>
      <c r="F201" s="149" t="s">
        <v>392</v>
      </c>
      <c r="G201" s="150" t="s">
        <v>137</v>
      </c>
      <c r="H201" s="259">
        <v>451</v>
      </c>
      <c r="I201" s="151">
        <v>46</v>
      </c>
      <c r="J201" s="151">
        <f>ROUND(I201*H201,2)</f>
        <v>20746</v>
      </c>
      <c r="K201" s="149" t="s">
        <v>5</v>
      </c>
      <c r="L201" s="36"/>
      <c r="M201" s="152" t="s">
        <v>5</v>
      </c>
      <c r="N201" s="153" t="s">
        <v>40</v>
      </c>
      <c r="O201" s="154">
        <v>4.5461300000000003E-2</v>
      </c>
      <c r="P201" s="154">
        <f>O201*H201</f>
        <v>20.503046300000001</v>
      </c>
      <c r="Q201" s="154">
        <v>3.4000000000000002E-2</v>
      </c>
      <c r="R201" s="154">
        <f>Q201*H201</f>
        <v>15.334000000000001</v>
      </c>
      <c r="S201" s="154">
        <v>0</v>
      </c>
      <c r="T201" s="155">
        <f>S201*H201</f>
        <v>0</v>
      </c>
      <c r="AR201" s="22" t="s">
        <v>139</v>
      </c>
      <c r="AT201" s="22" t="s">
        <v>134</v>
      </c>
      <c r="AU201" s="22" t="s">
        <v>82</v>
      </c>
      <c r="AY201" s="22" t="s">
        <v>132</v>
      </c>
      <c r="BE201" s="156">
        <f>IF(N201="základní",J201,0)</f>
        <v>20746</v>
      </c>
      <c r="BF201" s="156">
        <f>IF(N201="snížená",J201,0)</f>
        <v>0</v>
      </c>
      <c r="BG201" s="156">
        <f>IF(N201="zákl. přenesená",J201,0)</f>
        <v>0</v>
      </c>
      <c r="BH201" s="156">
        <f>IF(N201="sníž. přenesená",J201,0)</f>
        <v>0</v>
      </c>
      <c r="BI201" s="156">
        <f>IF(N201="nulová",J201,0)</f>
        <v>0</v>
      </c>
      <c r="BJ201" s="22" t="s">
        <v>32</v>
      </c>
      <c r="BK201" s="156">
        <f>ROUND(I201*H201,2)</f>
        <v>20746</v>
      </c>
      <c r="BL201" s="22" t="s">
        <v>139</v>
      </c>
      <c r="BM201" s="22" t="s">
        <v>393</v>
      </c>
    </row>
    <row r="202" spans="2:65" s="11" customFormat="1">
      <c r="B202" s="157"/>
      <c r="D202" s="158" t="s">
        <v>141</v>
      </c>
      <c r="E202" s="159" t="s">
        <v>5</v>
      </c>
      <c r="F202" s="160" t="s">
        <v>394</v>
      </c>
      <c r="H202" s="260">
        <v>235</v>
      </c>
      <c r="L202" s="157"/>
      <c r="M202" s="161"/>
      <c r="N202" s="162"/>
      <c r="O202" s="162"/>
      <c r="P202" s="162"/>
      <c r="Q202" s="162"/>
      <c r="R202" s="162"/>
      <c r="S202" s="162"/>
      <c r="T202" s="163"/>
      <c r="AT202" s="159" t="s">
        <v>141</v>
      </c>
      <c r="AU202" s="159" t="s">
        <v>82</v>
      </c>
      <c r="AV202" s="11" t="s">
        <v>82</v>
      </c>
      <c r="AW202" s="11" t="s">
        <v>31</v>
      </c>
      <c r="AX202" s="11" t="s">
        <v>69</v>
      </c>
      <c r="AY202" s="159" t="s">
        <v>132</v>
      </c>
    </row>
    <row r="203" spans="2:65" s="11" customFormat="1">
      <c r="B203" s="157"/>
      <c r="D203" s="158" t="s">
        <v>141</v>
      </c>
      <c r="E203" s="159" t="s">
        <v>5</v>
      </c>
      <c r="F203" s="160" t="s">
        <v>395</v>
      </c>
      <c r="H203" s="260">
        <v>106</v>
      </c>
      <c r="L203" s="157"/>
      <c r="M203" s="161"/>
      <c r="N203" s="162"/>
      <c r="O203" s="162"/>
      <c r="P203" s="162"/>
      <c r="Q203" s="162"/>
      <c r="R203" s="162"/>
      <c r="S203" s="162"/>
      <c r="T203" s="163"/>
      <c r="AT203" s="159" t="s">
        <v>141</v>
      </c>
      <c r="AU203" s="159" t="s">
        <v>82</v>
      </c>
      <c r="AV203" s="11" t="s">
        <v>82</v>
      </c>
      <c r="AW203" s="11" t="s">
        <v>31</v>
      </c>
      <c r="AX203" s="11" t="s">
        <v>69</v>
      </c>
      <c r="AY203" s="159" t="s">
        <v>132</v>
      </c>
    </row>
    <row r="204" spans="2:65" s="11" customFormat="1">
      <c r="B204" s="157"/>
      <c r="D204" s="158" t="s">
        <v>141</v>
      </c>
      <c r="E204" s="159" t="s">
        <v>5</v>
      </c>
      <c r="F204" s="160" t="s">
        <v>396</v>
      </c>
      <c r="H204" s="260">
        <v>110</v>
      </c>
      <c r="L204" s="157"/>
      <c r="M204" s="161"/>
      <c r="N204" s="162"/>
      <c r="O204" s="162"/>
      <c r="P204" s="162"/>
      <c r="Q204" s="162"/>
      <c r="R204" s="162"/>
      <c r="S204" s="162"/>
      <c r="T204" s="163"/>
      <c r="AT204" s="159" t="s">
        <v>141</v>
      </c>
      <c r="AU204" s="159" t="s">
        <v>82</v>
      </c>
      <c r="AV204" s="11" t="s">
        <v>82</v>
      </c>
      <c r="AW204" s="11" t="s">
        <v>31</v>
      </c>
      <c r="AX204" s="11" t="s">
        <v>69</v>
      </c>
      <c r="AY204" s="159" t="s">
        <v>132</v>
      </c>
    </row>
    <row r="205" spans="2:65" s="12" customFormat="1">
      <c r="B205" s="164"/>
      <c r="D205" s="158" t="s">
        <v>141</v>
      </c>
      <c r="E205" s="165" t="s">
        <v>5</v>
      </c>
      <c r="F205" s="166" t="s">
        <v>205</v>
      </c>
      <c r="H205" s="261">
        <v>451</v>
      </c>
      <c r="L205" s="164"/>
      <c r="M205" s="167"/>
      <c r="N205" s="168"/>
      <c r="O205" s="168"/>
      <c r="P205" s="168"/>
      <c r="Q205" s="168"/>
      <c r="R205" s="168"/>
      <c r="S205" s="168"/>
      <c r="T205" s="169"/>
      <c r="AT205" s="165" t="s">
        <v>141</v>
      </c>
      <c r="AU205" s="165" t="s">
        <v>82</v>
      </c>
      <c r="AV205" s="12" t="s">
        <v>139</v>
      </c>
      <c r="AW205" s="12" t="s">
        <v>31</v>
      </c>
      <c r="AX205" s="12" t="s">
        <v>32</v>
      </c>
      <c r="AY205" s="165" t="s">
        <v>132</v>
      </c>
    </row>
    <row r="206" spans="2:65" s="10" customFormat="1" ht="29.85" customHeight="1">
      <c r="B206" s="134"/>
      <c r="D206" s="135" t="s">
        <v>68</v>
      </c>
      <c r="E206" s="144" t="s">
        <v>82</v>
      </c>
      <c r="F206" s="144" t="s">
        <v>397</v>
      </c>
      <c r="H206" s="263"/>
      <c r="J206" s="145">
        <f>BK206</f>
        <v>28490.19</v>
      </c>
      <c r="L206" s="134"/>
      <c r="M206" s="138"/>
      <c r="N206" s="139"/>
      <c r="O206" s="139"/>
      <c r="P206" s="140">
        <f>SUM(P207:P225)</f>
        <v>11.944279999999999</v>
      </c>
      <c r="Q206" s="139"/>
      <c r="R206" s="140">
        <f>SUM(R207:R225)</f>
        <v>18.765499200000001</v>
      </c>
      <c r="S206" s="139"/>
      <c r="T206" s="141">
        <f>SUM(T207:T225)</f>
        <v>0</v>
      </c>
      <c r="AR206" s="135" t="s">
        <v>32</v>
      </c>
      <c r="AT206" s="142" t="s">
        <v>68</v>
      </c>
      <c r="AU206" s="142" t="s">
        <v>32</v>
      </c>
      <c r="AY206" s="135" t="s">
        <v>132</v>
      </c>
      <c r="BK206" s="143">
        <f>SUM(BK207:BK225)</f>
        <v>28490.19</v>
      </c>
    </row>
    <row r="207" spans="2:65" s="1" customFormat="1" ht="38.25" customHeight="1">
      <c r="B207" s="146"/>
      <c r="C207" s="147" t="s">
        <v>398</v>
      </c>
      <c r="D207" s="147" t="s">
        <v>134</v>
      </c>
      <c r="E207" s="148" t="s">
        <v>399</v>
      </c>
      <c r="F207" s="149" t="s">
        <v>400</v>
      </c>
      <c r="G207" s="150" t="s">
        <v>137</v>
      </c>
      <c r="H207" s="259">
        <v>40</v>
      </c>
      <c r="I207" s="151">
        <v>41</v>
      </c>
      <c r="J207" s="151">
        <f>ROUND(I207*H207,2)</f>
        <v>1640</v>
      </c>
      <c r="K207" s="149" t="s">
        <v>138</v>
      </c>
      <c r="L207" s="36"/>
      <c r="M207" s="152" t="s">
        <v>5</v>
      </c>
      <c r="N207" s="153" t="s">
        <v>40</v>
      </c>
      <c r="O207" s="154">
        <v>8.8999999999999996E-2</v>
      </c>
      <c r="P207" s="154">
        <f>O207*H207</f>
        <v>3.5599999999999996</v>
      </c>
      <c r="Q207" s="154">
        <v>3.1E-4</v>
      </c>
      <c r="R207" s="154">
        <f>Q207*H207</f>
        <v>1.24E-2</v>
      </c>
      <c r="S207" s="154">
        <v>0</v>
      </c>
      <c r="T207" s="155">
        <f>S207*H207</f>
        <v>0</v>
      </c>
      <c r="AR207" s="22" t="s">
        <v>139</v>
      </c>
      <c r="AT207" s="22" t="s">
        <v>134</v>
      </c>
      <c r="AU207" s="22" t="s">
        <v>82</v>
      </c>
      <c r="AY207" s="22" t="s">
        <v>132</v>
      </c>
      <c r="BE207" s="156">
        <f>IF(N207="základní",J207,0)</f>
        <v>1640</v>
      </c>
      <c r="BF207" s="156">
        <f>IF(N207="snížená",J207,0)</f>
        <v>0</v>
      </c>
      <c r="BG207" s="156">
        <f>IF(N207="zákl. přenesená",J207,0)</f>
        <v>0</v>
      </c>
      <c r="BH207" s="156">
        <f>IF(N207="sníž. přenesená",J207,0)</f>
        <v>0</v>
      </c>
      <c r="BI207" s="156">
        <f>IF(N207="nulová",J207,0)</f>
        <v>0</v>
      </c>
      <c r="BJ207" s="22" t="s">
        <v>32</v>
      </c>
      <c r="BK207" s="156">
        <f>ROUND(I207*H207,2)</f>
        <v>1640</v>
      </c>
      <c r="BL207" s="22" t="s">
        <v>139</v>
      </c>
      <c r="BM207" s="22" t="s">
        <v>401</v>
      </c>
    </row>
    <row r="208" spans="2:65" s="11" customFormat="1">
      <c r="B208" s="157"/>
      <c r="D208" s="158" t="s">
        <v>141</v>
      </c>
      <c r="E208" s="159" t="s">
        <v>5</v>
      </c>
      <c r="F208" s="160" t="s">
        <v>402</v>
      </c>
      <c r="H208" s="260">
        <v>10</v>
      </c>
      <c r="L208" s="157"/>
      <c r="M208" s="161"/>
      <c r="N208" s="162"/>
      <c r="O208" s="162"/>
      <c r="P208" s="162"/>
      <c r="Q208" s="162"/>
      <c r="R208" s="162"/>
      <c r="S208" s="162"/>
      <c r="T208" s="163"/>
      <c r="AT208" s="159" t="s">
        <v>141</v>
      </c>
      <c r="AU208" s="159" t="s">
        <v>82</v>
      </c>
      <c r="AV208" s="11" t="s">
        <v>82</v>
      </c>
      <c r="AW208" s="11" t="s">
        <v>31</v>
      </c>
      <c r="AX208" s="11" t="s">
        <v>69</v>
      </c>
      <c r="AY208" s="159" t="s">
        <v>132</v>
      </c>
    </row>
    <row r="209" spans="2:65" s="11" customFormat="1">
      <c r="B209" s="157"/>
      <c r="D209" s="158" t="s">
        <v>141</v>
      </c>
      <c r="E209" s="159" t="s">
        <v>5</v>
      </c>
      <c r="F209" s="160" t="s">
        <v>403</v>
      </c>
      <c r="H209" s="260">
        <v>30</v>
      </c>
      <c r="L209" s="157"/>
      <c r="M209" s="161"/>
      <c r="N209" s="162"/>
      <c r="O209" s="162"/>
      <c r="P209" s="162"/>
      <c r="Q209" s="162"/>
      <c r="R209" s="162"/>
      <c r="S209" s="162"/>
      <c r="T209" s="163"/>
      <c r="AT209" s="159" t="s">
        <v>141</v>
      </c>
      <c r="AU209" s="159" t="s">
        <v>82</v>
      </c>
      <c r="AV209" s="11" t="s">
        <v>82</v>
      </c>
      <c r="AW209" s="11" t="s">
        <v>31</v>
      </c>
      <c r="AX209" s="11" t="s">
        <v>69</v>
      </c>
      <c r="AY209" s="159" t="s">
        <v>132</v>
      </c>
    </row>
    <row r="210" spans="2:65" s="12" customFormat="1">
      <c r="B210" s="164"/>
      <c r="D210" s="158" t="s">
        <v>141</v>
      </c>
      <c r="E210" s="165" t="s">
        <v>5</v>
      </c>
      <c r="F210" s="166" t="s">
        <v>205</v>
      </c>
      <c r="H210" s="261">
        <v>40</v>
      </c>
      <c r="L210" s="164"/>
      <c r="M210" s="167"/>
      <c r="N210" s="168"/>
      <c r="O210" s="168"/>
      <c r="P210" s="168"/>
      <c r="Q210" s="168"/>
      <c r="R210" s="168"/>
      <c r="S210" s="168"/>
      <c r="T210" s="169"/>
      <c r="AT210" s="165" t="s">
        <v>141</v>
      </c>
      <c r="AU210" s="165" t="s">
        <v>82</v>
      </c>
      <c r="AV210" s="12" t="s">
        <v>139</v>
      </c>
      <c r="AW210" s="12" t="s">
        <v>31</v>
      </c>
      <c r="AX210" s="12" t="s">
        <v>32</v>
      </c>
      <c r="AY210" s="165" t="s">
        <v>132</v>
      </c>
    </row>
    <row r="211" spans="2:65" s="1" customFormat="1" ht="16.5" customHeight="1">
      <c r="B211" s="146"/>
      <c r="C211" s="170" t="s">
        <v>404</v>
      </c>
      <c r="D211" s="170" t="s">
        <v>239</v>
      </c>
      <c r="E211" s="171" t="s">
        <v>405</v>
      </c>
      <c r="F211" s="172" t="s">
        <v>406</v>
      </c>
      <c r="G211" s="173" t="s">
        <v>137</v>
      </c>
      <c r="H211" s="262">
        <v>40</v>
      </c>
      <c r="I211" s="174">
        <v>24</v>
      </c>
      <c r="J211" s="174">
        <f>ROUND(I211*H211,2)</f>
        <v>960</v>
      </c>
      <c r="K211" s="172" t="s">
        <v>138</v>
      </c>
      <c r="L211" s="175"/>
      <c r="M211" s="176" t="s">
        <v>5</v>
      </c>
      <c r="N211" s="177" t="s">
        <v>40</v>
      </c>
      <c r="O211" s="154">
        <v>0</v>
      </c>
      <c r="P211" s="154">
        <f>O211*H211</f>
        <v>0</v>
      </c>
      <c r="Q211" s="154">
        <v>2.0000000000000001E-4</v>
      </c>
      <c r="R211" s="154">
        <f>Q211*H211</f>
        <v>8.0000000000000002E-3</v>
      </c>
      <c r="S211" s="154">
        <v>0</v>
      </c>
      <c r="T211" s="155">
        <f>S211*H211</f>
        <v>0</v>
      </c>
      <c r="AR211" s="22" t="s">
        <v>172</v>
      </c>
      <c r="AT211" s="22" t="s">
        <v>239</v>
      </c>
      <c r="AU211" s="22" t="s">
        <v>82</v>
      </c>
      <c r="AY211" s="22" t="s">
        <v>132</v>
      </c>
      <c r="BE211" s="156">
        <f>IF(N211="základní",J211,0)</f>
        <v>960</v>
      </c>
      <c r="BF211" s="156">
        <f>IF(N211="snížená",J211,0)</f>
        <v>0</v>
      </c>
      <c r="BG211" s="156">
        <f>IF(N211="zákl. přenesená",J211,0)</f>
        <v>0</v>
      </c>
      <c r="BH211" s="156">
        <f>IF(N211="sníž. přenesená",J211,0)</f>
        <v>0</v>
      </c>
      <c r="BI211" s="156">
        <f>IF(N211="nulová",J211,0)</f>
        <v>0</v>
      </c>
      <c r="BJ211" s="22" t="s">
        <v>32</v>
      </c>
      <c r="BK211" s="156">
        <f>ROUND(I211*H211,2)</f>
        <v>960</v>
      </c>
      <c r="BL211" s="22" t="s">
        <v>139</v>
      </c>
      <c r="BM211" s="22" t="s">
        <v>407</v>
      </c>
    </row>
    <row r="212" spans="2:65" s="1" customFormat="1" ht="25.5" customHeight="1">
      <c r="B212" s="146"/>
      <c r="C212" s="147" t="s">
        <v>408</v>
      </c>
      <c r="D212" s="147" t="s">
        <v>134</v>
      </c>
      <c r="E212" s="148" t="s">
        <v>409</v>
      </c>
      <c r="F212" s="149" t="s">
        <v>410</v>
      </c>
      <c r="G212" s="150" t="s">
        <v>155</v>
      </c>
      <c r="H212" s="259">
        <v>1</v>
      </c>
      <c r="I212" s="151">
        <v>1310</v>
      </c>
      <c r="J212" s="151">
        <f>ROUND(I212*H212,2)</f>
        <v>1310</v>
      </c>
      <c r="K212" s="149" t="s">
        <v>138</v>
      </c>
      <c r="L212" s="36"/>
      <c r="M212" s="152" t="s">
        <v>5</v>
      </c>
      <c r="N212" s="153" t="s">
        <v>40</v>
      </c>
      <c r="O212" s="154">
        <v>1.0249999999999999</v>
      </c>
      <c r="P212" s="154">
        <f>O212*H212</f>
        <v>1.0249999999999999</v>
      </c>
      <c r="Q212" s="154">
        <v>2.16</v>
      </c>
      <c r="R212" s="154">
        <f>Q212*H212</f>
        <v>2.16</v>
      </c>
      <c r="S212" s="154">
        <v>0</v>
      </c>
      <c r="T212" s="155">
        <f>S212*H212</f>
        <v>0</v>
      </c>
      <c r="AR212" s="22" t="s">
        <v>139</v>
      </c>
      <c r="AT212" s="22" t="s">
        <v>134</v>
      </c>
      <c r="AU212" s="22" t="s">
        <v>82</v>
      </c>
      <c r="AY212" s="22" t="s">
        <v>132</v>
      </c>
      <c r="BE212" s="156">
        <f>IF(N212="základní",J212,0)</f>
        <v>1310</v>
      </c>
      <c r="BF212" s="156">
        <f>IF(N212="snížená",J212,0)</f>
        <v>0</v>
      </c>
      <c r="BG212" s="156">
        <f>IF(N212="zákl. přenesená",J212,0)</f>
        <v>0</v>
      </c>
      <c r="BH212" s="156">
        <f>IF(N212="sníž. přenesená",J212,0)</f>
        <v>0</v>
      </c>
      <c r="BI212" s="156">
        <f>IF(N212="nulová",J212,0)</f>
        <v>0</v>
      </c>
      <c r="BJ212" s="22" t="s">
        <v>32</v>
      </c>
      <c r="BK212" s="156">
        <f>ROUND(I212*H212,2)</f>
        <v>1310</v>
      </c>
      <c r="BL212" s="22" t="s">
        <v>139</v>
      </c>
      <c r="BM212" s="22" t="s">
        <v>411</v>
      </c>
    </row>
    <row r="213" spans="2:65" s="11" customFormat="1">
      <c r="B213" s="157"/>
      <c r="D213" s="158" t="s">
        <v>141</v>
      </c>
      <c r="E213" s="159" t="s">
        <v>5</v>
      </c>
      <c r="F213" s="160" t="s">
        <v>412</v>
      </c>
      <c r="H213" s="260">
        <v>1</v>
      </c>
      <c r="L213" s="157"/>
      <c r="M213" s="161"/>
      <c r="N213" s="162"/>
      <c r="O213" s="162"/>
      <c r="P213" s="162"/>
      <c r="Q213" s="162"/>
      <c r="R213" s="162"/>
      <c r="S213" s="162"/>
      <c r="T213" s="163"/>
      <c r="AT213" s="159" t="s">
        <v>141</v>
      </c>
      <c r="AU213" s="159" t="s">
        <v>82</v>
      </c>
      <c r="AV213" s="11" t="s">
        <v>82</v>
      </c>
      <c r="AW213" s="11" t="s">
        <v>31</v>
      </c>
      <c r="AX213" s="11" t="s">
        <v>32</v>
      </c>
      <c r="AY213" s="159" t="s">
        <v>132</v>
      </c>
    </row>
    <row r="214" spans="2:65" s="1" customFormat="1" ht="25.5" customHeight="1">
      <c r="B214" s="146"/>
      <c r="C214" s="147" t="s">
        <v>413</v>
      </c>
      <c r="D214" s="147" t="s">
        <v>134</v>
      </c>
      <c r="E214" s="148" t="s">
        <v>414</v>
      </c>
      <c r="F214" s="149" t="s">
        <v>415</v>
      </c>
      <c r="G214" s="150" t="s">
        <v>155</v>
      </c>
      <c r="H214" s="259">
        <v>2.4260000000000002</v>
      </c>
      <c r="I214" s="151">
        <v>2890</v>
      </c>
      <c r="J214" s="151">
        <f>ROUND(I214*H214,2)</f>
        <v>7011.14</v>
      </c>
      <c r="K214" s="149" t="s">
        <v>138</v>
      </c>
      <c r="L214" s="36"/>
      <c r="M214" s="152" t="s">
        <v>5</v>
      </c>
      <c r="N214" s="153" t="s">
        <v>40</v>
      </c>
      <c r="O214" s="154">
        <v>0.58399999999999996</v>
      </c>
      <c r="P214" s="154">
        <f>O214*H214</f>
        <v>1.416784</v>
      </c>
      <c r="Q214" s="154">
        <v>2.2563399999999998</v>
      </c>
      <c r="R214" s="154">
        <f>Q214*H214</f>
        <v>5.4738808399999996</v>
      </c>
      <c r="S214" s="154">
        <v>0</v>
      </c>
      <c r="T214" s="155">
        <f>S214*H214</f>
        <v>0</v>
      </c>
      <c r="AR214" s="22" t="s">
        <v>139</v>
      </c>
      <c r="AT214" s="22" t="s">
        <v>134</v>
      </c>
      <c r="AU214" s="22" t="s">
        <v>82</v>
      </c>
      <c r="AY214" s="22" t="s">
        <v>132</v>
      </c>
      <c r="BE214" s="156">
        <f>IF(N214="základní",J214,0)</f>
        <v>7011.14</v>
      </c>
      <c r="BF214" s="156">
        <f>IF(N214="snížená",J214,0)</f>
        <v>0</v>
      </c>
      <c r="BG214" s="156">
        <f>IF(N214="zákl. přenesená",J214,0)</f>
        <v>0</v>
      </c>
      <c r="BH214" s="156">
        <f>IF(N214="sníž. přenesená",J214,0)</f>
        <v>0</v>
      </c>
      <c r="BI214" s="156">
        <f>IF(N214="nulová",J214,0)</f>
        <v>0</v>
      </c>
      <c r="BJ214" s="22" t="s">
        <v>32</v>
      </c>
      <c r="BK214" s="156">
        <f>ROUND(I214*H214,2)</f>
        <v>7011.14</v>
      </c>
      <c r="BL214" s="22" t="s">
        <v>139</v>
      </c>
      <c r="BM214" s="22" t="s">
        <v>416</v>
      </c>
    </row>
    <row r="215" spans="2:65" s="11" customFormat="1">
      <c r="B215" s="157"/>
      <c r="D215" s="158" t="s">
        <v>141</v>
      </c>
      <c r="E215" s="159" t="s">
        <v>5</v>
      </c>
      <c r="F215" s="160" t="s">
        <v>417</v>
      </c>
      <c r="H215" s="260">
        <v>2.4260000000000002</v>
      </c>
      <c r="L215" s="157"/>
      <c r="M215" s="161"/>
      <c r="N215" s="162"/>
      <c r="O215" s="162"/>
      <c r="P215" s="162"/>
      <c r="Q215" s="162"/>
      <c r="R215" s="162"/>
      <c r="S215" s="162"/>
      <c r="T215" s="163"/>
      <c r="AT215" s="159" t="s">
        <v>141</v>
      </c>
      <c r="AU215" s="159" t="s">
        <v>82</v>
      </c>
      <c r="AV215" s="11" t="s">
        <v>82</v>
      </c>
      <c r="AW215" s="11" t="s">
        <v>31</v>
      </c>
      <c r="AX215" s="11" t="s">
        <v>32</v>
      </c>
      <c r="AY215" s="159" t="s">
        <v>132</v>
      </c>
    </row>
    <row r="216" spans="2:65" s="1" customFormat="1" ht="16.5" customHeight="1">
      <c r="B216" s="146"/>
      <c r="C216" s="147" t="s">
        <v>418</v>
      </c>
      <c r="D216" s="147" t="s">
        <v>134</v>
      </c>
      <c r="E216" s="148" t="s">
        <v>419</v>
      </c>
      <c r="F216" s="149" t="s">
        <v>420</v>
      </c>
      <c r="G216" s="150" t="s">
        <v>137</v>
      </c>
      <c r="H216" s="259">
        <v>4.5199999999999996</v>
      </c>
      <c r="I216" s="151">
        <v>269</v>
      </c>
      <c r="J216" s="151">
        <f>ROUND(I216*H216,2)</f>
        <v>1215.8800000000001</v>
      </c>
      <c r="K216" s="149" t="s">
        <v>138</v>
      </c>
      <c r="L216" s="36"/>
      <c r="M216" s="152" t="s">
        <v>5</v>
      </c>
      <c r="N216" s="153" t="s">
        <v>40</v>
      </c>
      <c r="O216" s="154">
        <v>0.247</v>
      </c>
      <c r="P216" s="154">
        <f>O216*H216</f>
        <v>1.1164399999999999</v>
      </c>
      <c r="Q216" s="154">
        <v>2.6900000000000001E-3</v>
      </c>
      <c r="R216" s="154">
        <f>Q216*H216</f>
        <v>1.2158799999999999E-2</v>
      </c>
      <c r="S216" s="154">
        <v>0</v>
      </c>
      <c r="T216" s="155">
        <f>S216*H216</f>
        <v>0</v>
      </c>
      <c r="AR216" s="22" t="s">
        <v>139</v>
      </c>
      <c r="AT216" s="22" t="s">
        <v>134</v>
      </c>
      <c r="AU216" s="22" t="s">
        <v>82</v>
      </c>
      <c r="AY216" s="22" t="s">
        <v>132</v>
      </c>
      <c r="BE216" s="156">
        <f>IF(N216="základní",J216,0)</f>
        <v>1215.8800000000001</v>
      </c>
      <c r="BF216" s="156">
        <f>IF(N216="snížená",J216,0)</f>
        <v>0</v>
      </c>
      <c r="BG216" s="156">
        <f>IF(N216="zákl. přenesená",J216,0)</f>
        <v>0</v>
      </c>
      <c r="BH216" s="156">
        <f>IF(N216="sníž. přenesená",J216,0)</f>
        <v>0</v>
      </c>
      <c r="BI216" s="156">
        <f>IF(N216="nulová",J216,0)</f>
        <v>0</v>
      </c>
      <c r="BJ216" s="22" t="s">
        <v>32</v>
      </c>
      <c r="BK216" s="156">
        <f>ROUND(I216*H216,2)</f>
        <v>1215.8800000000001</v>
      </c>
      <c r="BL216" s="22" t="s">
        <v>139</v>
      </c>
      <c r="BM216" s="22" t="s">
        <v>421</v>
      </c>
    </row>
    <row r="217" spans="2:65" s="11" customFormat="1">
      <c r="B217" s="157"/>
      <c r="D217" s="158" t="s">
        <v>141</v>
      </c>
      <c r="E217" s="159" t="s">
        <v>5</v>
      </c>
      <c r="F217" s="160" t="s">
        <v>422</v>
      </c>
      <c r="H217" s="260">
        <v>4.5199999999999996</v>
      </c>
      <c r="L217" s="157"/>
      <c r="M217" s="161"/>
      <c r="N217" s="162"/>
      <c r="O217" s="162"/>
      <c r="P217" s="162"/>
      <c r="Q217" s="162"/>
      <c r="R217" s="162"/>
      <c r="S217" s="162"/>
      <c r="T217" s="163"/>
      <c r="AT217" s="159" t="s">
        <v>141</v>
      </c>
      <c r="AU217" s="159" t="s">
        <v>82</v>
      </c>
      <c r="AV217" s="11" t="s">
        <v>82</v>
      </c>
      <c r="AW217" s="11" t="s">
        <v>31</v>
      </c>
      <c r="AX217" s="11" t="s">
        <v>32</v>
      </c>
      <c r="AY217" s="159" t="s">
        <v>132</v>
      </c>
    </row>
    <row r="218" spans="2:65" s="1" customFormat="1" ht="16.5" customHeight="1">
      <c r="B218" s="146"/>
      <c r="C218" s="147" t="s">
        <v>423</v>
      </c>
      <c r="D218" s="147" t="s">
        <v>134</v>
      </c>
      <c r="E218" s="148" t="s">
        <v>424</v>
      </c>
      <c r="F218" s="149" t="s">
        <v>425</v>
      </c>
      <c r="G218" s="150" t="s">
        <v>137</v>
      </c>
      <c r="H218" s="259">
        <v>4.5199999999999996</v>
      </c>
      <c r="I218" s="151">
        <v>53.6</v>
      </c>
      <c r="J218" s="151">
        <f>ROUND(I218*H218,2)</f>
        <v>242.27</v>
      </c>
      <c r="K218" s="149" t="s">
        <v>138</v>
      </c>
      <c r="L218" s="36"/>
      <c r="M218" s="152" t="s">
        <v>5</v>
      </c>
      <c r="N218" s="153" t="s">
        <v>40</v>
      </c>
      <c r="O218" s="154">
        <v>8.3000000000000004E-2</v>
      </c>
      <c r="P218" s="154">
        <f>O218*H218</f>
        <v>0.37515999999999999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22" t="s">
        <v>139</v>
      </c>
      <c r="AT218" s="22" t="s">
        <v>134</v>
      </c>
      <c r="AU218" s="22" t="s">
        <v>82</v>
      </c>
      <c r="AY218" s="22" t="s">
        <v>132</v>
      </c>
      <c r="BE218" s="156">
        <f>IF(N218="základní",J218,0)</f>
        <v>242.27</v>
      </c>
      <c r="BF218" s="156">
        <f>IF(N218="snížená",J218,0)</f>
        <v>0</v>
      </c>
      <c r="BG218" s="156">
        <f>IF(N218="zákl. přenesená",J218,0)</f>
        <v>0</v>
      </c>
      <c r="BH218" s="156">
        <f>IF(N218="sníž. přenesená",J218,0)</f>
        <v>0</v>
      </c>
      <c r="BI218" s="156">
        <f>IF(N218="nulová",J218,0)</f>
        <v>0</v>
      </c>
      <c r="BJ218" s="22" t="s">
        <v>32</v>
      </c>
      <c r="BK218" s="156">
        <f>ROUND(I218*H218,2)</f>
        <v>242.27</v>
      </c>
      <c r="BL218" s="22" t="s">
        <v>139</v>
      </c>
      <c r="BM218" s="22" t="s">
        <v>426</v>
      </c>
    </row>
    <row r="219" spans="2:65" s="1" customFormat="1" ht="25.5" customHeight="1">
      <c r="B219" s="146"/>
      <c r="C219" s="147" t="s">
        <v>427</v>
      </c>
      <c r="D219" s="147" t="s">
        <v>134</v>
      </c>
      <c r="E219" s="148" t="s">
        <v>428</v>
      </c>
      <c r="F219" s="149" t="s">
        <v>429</v>
      </c>
      <c r="G219" s="150" t="s">
        <v>155</v>
      </c>
      <c r="H219" s="259">
        <v>4.9139999999999997</v>
      </c>
      <c r="I219" s="151">
        <v>2890</v>
      </c>
      <c r="J219" s="151">
        <f>ROUND(I219*H219,2)</f>
        <v>14201.46</v>
      </c>
      <c r="K219" s="149" t="s">
        <v>138</v>
      </c>
      <c r="L219" s="36"/>
      <c r="M219" s="152" t="s">
        <v>5</v>
      </c>
      <c r="N219" s="153" t="s">
        <v>40</v>
      </c>
      <c r="O219" s="154">
        <v>0.58399999999999996</v>
      </c>
      <c r="P219" s="154">
        <f>O219*H219</f>
        <v>2.8697759999999994</v>
      </c>
      <c r="Q219" s="154">
        <v>2.2563399999999998</v>
      </c>
      <c r="R219" s="154">
        <f>Q219*H219</f>
        <v>11.087654759999998</v>
      </c>
      <c r="S219" s="154">
        <v>0</v>
      </c>
      <c r="T219" s="155">
        <f>S219*H219</f>
        <v>0</v>
      </c>
      <c r="AR219" s="22" t="s">
        <v>139</v>
      </c>
      <c r="AT219" s="22" t="s">
        <v>134</v>
      </c>
      <c r="AU219" s="22" t="s">
        <v>82</v>
      </c>
      <c r="AY219" s="22" t="s">
        <v>132</v>
      </c>
      <c r="BE219" s="156">
        <f>IF(N219="základní",J219,0)</f>
        <v>14201.46</v>
      </c>
      <c r="BF219" s="156">
        <f>IF(N219="snížená",J219,0)</f>
        <v>0</v>
      </c>
      <c r="BG219" s="156">
        <f>IF(N219="zákl. přenesená",J219,0)</f>
        <v>0</v>
      </c>
      <c r="BH219" s="156">
        <f>IF(N219="sníž. přenesená",J219,0)</f>
        <v>0</v>
      </c>
      <c r="BI219" s="156">
        <f>IF(N219="nulová",J219,0)</f>
        <v>0</v>
      </c>
      <c r="BJ219" s="22" t="s">
        <v>32</v>
      </c>
      <c r="BK219" s="156">
        <f>ROUND(I219*H219,2)</f>
        <v>14201.46</v>
      </c>
      <c r="BL219" s="22" t="s">
        <v>139</v>
      </c>
      <c r="BM219" s="22" t="s">
        <v>430</v>
      </c>
    </row>
    <row r="220" spans="2:65" s="11" customFormat="1">
      <c r="B220" s="157"/>
      <c r="D220" s="158" t="s">
        <v>141</v>
      </c>
      <c r="E220" s="159" t="s">
        <v>5</v>
      </c>
      <c r="F220" s="160" t="s">
        <v>431</v>
      </c>
      <c r="H220" s="260">
        <v>0.32400000000000001</v>
      </c>
      <c r="L220" s="157"/>
      <c r="M220" s="161"/>
      <c r="N220" s="162"/>
      <c r="O220" s="162"/>
      <c r="P220" s="162"/>
      <c r="Q220" s="162"/>
      <c r="R220" s="162"/>
      <c r="S220" s="162"/>
      <c r="T220" s="163"/>
      <c r="AT220" s="159" t="s">
        <v>141</v>
      </c>
      <c r="AU220" s="159" t="s">
        <v>82</v>
      </c>
      <c r="AV220" s="11" t="s">
        <v>82</v>
      </c>
      <c r="AW220" s="11" t="s">
        <v>31</v>
      </c>
      <c r="AX220" s="11" t="s">
        <v>69</v>
      </c>
      <c r="AY220" s="159" t="s">
        <v>132</v>
      </c>
    </row>
    <row r="221" spans="2:65" s="11" customFormat="1">
      <c r="B221" s="157"/>
      <c r="D221" s="158" t="s">
        <v>141</v>
      </c>
      <c r="E221" s="159" t="s">
        <v>5</v>
      </c>
      <c r="F221" s="160" t="s">
        <v>432</v>
      </c>
      <c r="H221" s="260">
        <v>4.59</v>
      </c>
      <c r="L221" s="157"/>
      <c r="M221" s="161"/>
      <c r="N221" s="162"/>
      <c r="O221" s="162"/>
      <c r="P221" s="162"/>
      <c r="Q221" s="162"/>
      <c r="R221" s="162"/>
      <c r="S221" s="162"/>
      <c r="T221" s="163"/>
      <c r="AT221" s="159" t="s">
        <v>141</v>
      </c>
      <c r="AU221" s="159" t="s">
        <v>82</v>
      </c>
      <c r="AV221" s="11" t="s">
        <v>82</v>
      </c>
      <c r="AW221" s="11" t="s">
        <v>31</v>
      </c>
      <c r="AX221" s="11" t="s">
        <v>69</v>
      </c>
      <c r="AY221" s="159" t="s">
        <v>132</v>
      </c>
    </row>
    <row r="222" spans="2:65" s="12" customFormat="1">
      <c r="B222" s="164"/>
      <c r="D222" s="158" t="s">
        <v>141</v>
      </c>
      <c r="E222" s="165" t="s">
        <v>5</v>
      </c>
      <c r="F222" s="166" t="s">
        <v>205</v>
      </c>
      <c r="H222" s="261">
        <v>4.9139999999999997</v>
      </c>
      <c r="L222" s="164"/>
      <c r="M222" s="167"/>
      <c r="N222" s="168"/>
      <c r="O222" s="168"/>
      <c r="P222" s="168"/>
      <c r="Q222" s="168"/>
      <c r="R222" s="168"/>
      <c r="S222" s="168"/>
      <c r="T222" s="169"/>
      <c r="AT222" s="165" t="s">
        <v>141</v>
      </c>
      <c r="AU222" s="165" t="s">
        <v>82</v>
      </c>
      <c r="AV222" s="12" t="s">
        <v>139</v>
      </c>
      <c r="AW222" s="12" t="s">
        <v>31</v>
      </c>
      <c r="AX222" s="12" t="s">
        <v>32</v>
      </c>
      <c r="AY222" s="165" t="s">
        <v>132</v>
      </c>
    </row>
    <row r="223" spans="2:65" s="1" customFormat="1" ht="16.5" customHeight="1">
      <c r="B223" s="146"/>
      <c r="C223" s="147" t="s">
        <v>433</v>
      </c>
      <c r="D223" s="147" t="s">
        <v>134</v>
      </c>
      <c r="E223" s="148" t="s">
        <v>434</v>
      </c>
      <c r="F223" s="149" t="s">
        <v>435</v>
      </c>
      <c r="G223" s="150" t="s">
        <v>137</v>
      </c>
      <c r="H223" s="259">
        <v>4.32</v>
      </c>
      <c r="I223" s="151">
        <v>375</v>
      </c>
      <c r="J223" s="151">
        <f>ROUND(I223*H223,2)</f>
        <v>1620</v>
      </c>
      <c r="K223" s="149" t="s">
        <v>138</v>
      </c>
      <c r="L223" s="36"/>
      <c r="M223" s="152" t="s">
        <v>5</v>
      </c>
      <c r="N223" s="153" t="s">
        <v>40</v>
      </c>
      <c r="O223" s="154">
        <v>0.27400000000000002</v>
      </c>
      <c r="P223" s="154">
        <f>O223*H223</f>
        <v>1.1836800000000001</v>
      </c>
      <c r="Q223" s="154">
        <v>2.64E-3</v>
      </c>
      <c r="R223" s="154">
        <f>Q223*H223</f>
        <v>1.1404800000000001E-2</v>
      </c>
      <c r="S223" s="154">
        <v>0</v>
      </c>
      <c r="T223" s="155">
        <f>S223*H223</f>
        <v>0</v>
      </c>
      <c r="AR223" s="22" t="s">
        <v>139</v>
      </c>
      <c r="AT223" s="22" t="s">
        <v>134</v>
      </c>
      <c r="AU223" s="22" t="s">
        <v>82</v>
      </c>
      <c r="AY223" s="22" t="s">
        <v>132</v>
      </c>
      <c r="BE223" s="156">
        <f>IF(N223="základní",J223,0)</f>
        <v>1620</v>
      </c>
      <c r="BF223" s="156">
        <f>IF(N223="snížená",J223,0)</f>
        <v>0</v>
      </c>
      <c r="BG223" s="156">
        <f>IF(N223="zákl. přenesená",J223,0)</f>
        <v>0</v>
      </c>
      <c r="BH223" s="156">
        <f>IF(N223="sníž. přenesená",J223,0)</f>
        <v>0</v>
      </c>
      <c r="BI223" s="156">
        <f>IF(N223="nulová",J223,0)</f>
        <v>0</v>
      </c>
      <c r="BJ223" s="22" t="s">
        <v>32</v>
      </c>
      <c r="BK223" s="156">
        <f>ROUND(I223*H223,2)</f>
        <v>1620</v>
      </c>
      <c r="BL223" s="22" t="s">
        <v>139</v>
      </c>
      <c r="BM223" s="22" t="s">
        <v>436</v>
      </c>
    </row>
    <row r="224" spans="2:65" s="11" customFormat="1">
      <c r="B224" s="157"/>
      <c r="D224" s="158" t="s">
        <v>141</v>
      </c>
      <c r="E224" s="159" t="s">
        <v>5</v>
      </c>
      <c r="F224" s="160" t="s">
        <v>437</v>
      </c>
      <c r="H224" s="260">
        <v>4.32</v>
      </c>
      <c r="L224" s="157"/>
      <c r="M224" s="161"/>
      <c r="N224" s="162"/>
      <c r="O224" s="162"/>
      <c r="P224" s="162"/>
      <c r="Q224" s="162"/>
      <c r="R224" s="162"/>
      <c r="S224" s="162"/>
      <c r="T224" s="163"/>
      <c r="AT224" s="159" t="s">
        <v>141</v>
      </c>
      <c r="AU224" s="159" t="s">
        <v>82</v>
      </c>
      <c r="AV224" s="11" t="s">
        <v>82</v>
      </c>
      <c r="AW224" s="11" t="s">
        <v>31</v>
      </c>
      <c r="AX224" s="11" t="s">
        <v>32</v>
      </c>
      <c r="AY224" s="159" t="s">
        <v>132</v>
      </c>
    </row>
    <row r="225" spans="2:65" s="1" customFormat="1" ht="16.5" customHeight="1">
      <c r="B225" s="146"/>
      <c r="C225" s="147" t="s">
        <v>438</v>
      </c>
      <c r="D225" s="147" t="s">
        <v>134</v>
      </c>
      <c r="E225" s="148" t="s">
        <v>439</v>
      </c>
      <c r="F225" s="149" t="s">
        <v>440</v>
      </c>
      <c r="G225" s="150" t="s">
        <v>137</v>
      </c>
      <c r="H225" s="259">
        <v>4.32</v>
      </c>
      <c r="I225" s="151">
        <v>67</v>
      </c>
      <c r="J225" s="151">
        <f>ROUND(I225*H225,2)</f>
        <v>289.44</v>
      </c>
      <c r="K225" s="149" t="s">
        <v>138</v>
      </c>
      <c r="L225" s="36"/>
      <c r="M225" s="152" t="s">
        <v>5</v>
      </c>
      <c r="N225" s="153" t="s">
        <v>40</v>
      </c>
      <c r="O225" s="154">
        <v>9.1999999999999998E-2</v>
      </c>
      <c r="P225" s="154">
        <f>O225*H225</f>
        <v>0.39744000000000002</v>
      </c>
      <c r="Q225" s="154">
        <v>0</v>
      </c>
      <c r="R225" s="154">
        <f>Q225*H225</f>
        <v>0</v>
      </c>
      <c r="S225" s="154">
        <v>0</v>
      </c>
      <c r="T225" s="155">
        <f>S225*H225</f>
        <v>0</v>
      </c>
      <c r="AR225" s="22" t="s">
        <v>139</v>
      </c>
      <c r="AT225" s="22" t="s">
        <v>134</v>
      </c>
      <c r="AU225" s="22" t="s">
        <v>82</v>
      </c>
      <c r="AY225" s="22" t="s">
        <v>132</v>
      </c>
      <c r="BE225" s="156">
        <f>IF(N225="základní",J225,0)</f>
        <v>289.44</v>
      </c>
      <c r="BF225" s="156">
        <f>IF(N225="snížená",J225,0)</f>
        <v>0</v>
      </c>
      <c r="BG225" s="156">
        <f>IF(N225="zákl. přenesená",J225,0)</f>
        <v>0</v>
      </c>
      <c r="BH225" s="156">
        <f>IF(N225="sníž. přenesená",J225,0)</f>
        <v>0</v>
      </c>
      <c r="BI225" s="156">
        <f>IF(N225="nulová",J225,0)</f>
        <v>0</v>
      </c>
      <c r="BJ225" s="22" t="s">
        <v>32</v>
      </c>
      <c r="BK225" s="156">
        <f>ROUND(I225*H225,2)</f>
        <v>289.44</v>
      </c>
      <c r="BL225" s="22" t="s">
        <v>139</v>
      </c>
      <c r="BM225" s="22" t="s">
        <v>441</v>
      </c>
    </row>
    <row r="226" spans="2:65" s="10" customFormat="1" ht="29.85" customHeight="1">
      <c r="B226" s="134"/>
      <c r="D226" s="135" t="s">
        <v>68</v>
      </c>
      <c r="E226" s="144" t="s">
        <v>147</v>
      </c>
      <c r="F226" s="144" t="s">
        <v>442</v>
      </c>
      <c r="H226" s="263"/>
      <c r="J226" s="145">
        <f>BK226</f>
        <v>40808</v>
      </c>
      <c r="L226" s="134"/>
      <c r="M226" s="138"/>
      <c r="N226" s="139"/>
      <c r="O226" s="139"/>
      <c r="P226" s="140">
        <f>SUM(P227:P232)</f>
        <v>41.607999999999997</v>
      </c>
      <c r="Q226" s="139"/>
      <c r="R226" s="140">
        <f>SUM(R227:R232)</f>
        <v>5.3200599999999998</v>
      </c>
      <c r="S226" s="139"/>
      <c r="T226" s="141">
        <f>SUM(T227:T232)</f>
        <v>0</v>
      </c>
      <c r="AR226" s="135" t="s">
        <v>32</v>
      </c>
      <c r="AT226" s="142" t="s">
        <v>68</v>
      </c>
      <c r="AU226" s="142" t="s">
        <v>32</v>
      </c>
      <c r="AY226" s="135" t="s">
        <v>132</v>
      </c>
      <c r="BK226" s="143">
        <f>SUM(BK227:BK232)</f>
        <v>40808</v>
      </c>
    </row>
    <row r="227" spans="2:65" s="1" customFormat="1" ht="25.5" customHeight="1">
      <c r="B227" s="146"/>
      <c r="C227" s="147" t="s">
        <v>443</v>
      </c>
      <c r="D227" s="147" t="s">
        <v>134</v>
      </c>
      <c r="E227" s="148" t="s">
        <v>444</v>
      </c>
      <c r="F227" s="149" t="s">
        <v>445</v>
      </c>
      <c r="G227" s="150" t="s">
        <v>155</v>
      </c>
      <c r="H227" s="259">
        <v>2</v>
      </c>
      <c r="I227" s="151">
        <v>16200</v>
      </c>
      <c r="J227" s="151">
        <f>ROUND(I227*H227,2)</f>
        <v>32400</v>
      </c>
      <c r="K227" s="149" t="s">
        <v>138</v>
      </c>
      <c r="L227" s="36"/>
      <c r="M227" s="152" t="s">
        <v>5</v>
      </c>
      <c r="N227" s="153" t="s">
        <v>40</v>
      </c>
      <c r="O227" s="154">
        <v>11.331</v>
      </c>
      <c r="P227" s="154">
        <f>O227*H227</f>
        <v>22.661999999999999</v>
      </c>
      <c r="Q227" s="154">
        <v>2.2973300000000001</v>
      </c>
      <c r="R227" s="154">
        <f>Q227*H227</f>
        <v>4.5946600000000002</v>
      </c>
      <c r="S227" s="154">
        <v>0</v>
      </c>
      <c r="T227" s="155">
        <f>S227*H227</f>
        <v>0</v>
      </c>
      <c r="AR227" s="22" t="s">
        <v>139</v>
      </c>
      <c r="AT227" s="22" t="s">
        <v>134</v>
      </c>
      <c r="AU227" s="22" t="s">
        <v>82</v>
      </c>
      <c r="AY227" s="22" t="s">
        <v>132</v>
      </c>
      <c r="BE227" s="156">
        <f>IF(N227="základní",J227,0)</f>
        <v>32400</v>
      </c>
      <c r="BF227" s="156">
        <f>IF(N227="snížená",J227,0)</f>
        <v>0</v>
      </c>
      <c r="BG227" s="156">
        <f>IF(N227="zákl. přenesená",J227,0)</f>
        <v>0</v>
      </c>
      <c r="BH227" s="156">
        <f>IF(N227="sníž. přenesená",J227,0)</f>
        <v>0</v>
      </c>
      <c r="BI227" s="156">
        <f>IF(N227="nulová",J227,0)</f>
        <v>0</v>
      </c>
      <c r="BJ227" s="22" t="s">
        <v>32</v>
      </c>
      <c r="BK227" s="156">
        <f>ROUND(I227*H227,2)</f>
        <v>32400</v>
      </c>
      <c r="BL227" s="22" t="s">
        <v>139</v>
      </c>
      <c r="BM227" s="22" t="s">
        <v>446</v>
      </c>
    </row>
    <row r="228" spans="2:65" s="11" customFormat="1">
      <c r="B228" s="157"/>
      <c r="D228" s="158" t="s">
        <v>141</v>
      </c>
      <c r="E228" s="159" t="s">
        <v>5</v>
      </c>
      <c r="F228" s="160" t="s">
        <v>447</v>
      </c>
      <c r="H228" s="260">
        <v>2</v>
      </c>
      <c r="L228" s="157"/>
      <c r="M228" s="161"/>
      <c r="N228" s="162"/>
      <c r="O228" s="162"/>
      <c r="P228" s="162"/>
      <c r="Q228" s="162"/>
      <c r="R228" s="162"/>
      <c r="S228" s="162"/>
      <c r="T228" s="163"/>
      <c r="AT228" s="159" t="s">
        <v>141</v>
      </c>
      <c r="AU228" s="159" t="s">
        <v>82</v>
      </c>
      <c r="AV228" s="11" t="s">
        <v>82</v>
      </c>
      <c r="AW228" s="11" t="s">
        <v>31</v>
      </c>
      <c r="AX228" s="11" t="s">
        <v>32</v>
      </c>
      <c r="AY228" s="159" t="s">
        <v>132</v>
      </c>
    </row>
    <row r="229" spans="2:65" s="1" customFormat="1" ht="25.5" customHeight="1">
      <c r="B229" s="146"/>
      <c r="C229" s="147" t="s">
        <v>448</v>
      </c>
      <c r="D229" s="147" t="s">
        <v>134</v>
      </c>
      <c r="E229" s="148" t="s">
        <v>449</v>
      </c>
      <c r="F229" s="149" t="s">
        <v>450</v>
      </c>
      <c r="G229" s="150" t="s">
        <v>155</v>
      </c>
      <c r="H229" s="259">
        <v>2</v>
      </c>
      <c r="I229" s="151">
        <v>744</v>
      </c>
      <c r="J229" s="151">
        <f>ROUND(I229*H229,2)</f>
        <v>1488</v>
      </c>
      <c r="K229" s="149" t="s">
        <v>138</v>
      </c>
      <c r="L229" s="36"/>
      <c r="M229" s="152" t="s">
        <v>5</v>
      </c>
      <c r="N229" s="153" t="s">
        <v>40</v>
      </c>
      <c r="O229" s="154">
        <v>2.04</v>
      </c>
      <c r="P229" s="154">
        <f>O229*H229</f>
        <v>4.08</v>
      </c>
      <c r="Q229" s="154">
        <v>0</v>
      </c>
      <c r="R229" s="154">
        <f>Q229*H229</f>
        <v>0</v>
      </c>
      <c r="S229" s="154">
        <v>0</v>
      </c>
      <c r="T229" s="155">
        <f>S229*H229</f>
        <v>0</v>
      </c>
      <c r="AR229" s="22" t="s">
        <v>139</v>
      </c>
      <c r="AT229" s="22" t="s">
        <v>134</v>
      </c>
      <c r="AU229" s="22" t="s">
        <v>82</v>
      </c>
      <c r="AY229" s="22" t="s">
        <v>132</v>
      </c>
      <c r="BE229" s="156">
        <f>IF(N229="základní",J229,0)</f>
        <v>1488</v>
      </c>
      <c r="BF229" s="156">
        <f>IF(N229="snížená",J229,0)</f>
        <v>0</v>
      </c>
      <c r="BG229" s="156">
        <f>IF(N229="zákl. přenesená",J229,0)</f>
        <v>0</v>
      </c>
      <c r="BH229" s="156">
        <f>IF(N229="sníž. přenesená",J229,0)</f>
        <v>0</v>
      </c>
      <c r="BI229" s="156">
        <f>IF(N229="nulová",J229,0)</f>
        <v>0</v>
      </c>
      <c r="BJ229" s="22" t="s">
        <v>32</v>
      </c>
      <c r="BK229" s="156">
        <f>ROUND(I229*H229,2)</f>
        <v>1488</v>
      </c>
      <c r="BL229" s="22" t="s">
        <v>139</v>
      </c>
      <c r="BM229" s="22" t="s">
        <v>451</v>
      </c>
    </row>
    <row r="230" spans="2:65" s="11" customFormat="1">
      <c r="B230" s="157"/>
      <c r="D230" s="158" t="s">
        <v>141</v>
      </c>
      <c r="E230" s="159" t="s">
        <v>5</v>
      </c>
      <c r="F230" s="160" t="s">
        <v>452</v>
      </c>
      <c r="H230" s="260">
        <v>2</v>
      </c>
      <c r="L230" s="157"/>
      <c r="M230" s="161"/>
      <c r="N230" s="162"/>
      <c r="O230" s="162"/>
      <c r="P230" s="162"/>
      <c r="Q230" s="162"/>
      <c r="R230" s="162"/>
      <c r="S230" s="162"/>
      <c r="T230" s="163"/>
      <c r="AT230" s="159" t="s">
        <v>141</v>
      </c>
      <c r="AU230" s="159" t="s">
        <v>82</v>
      </c>
      <c r="AV230" s="11" t="s">
        <v>82</v>
      </c>
      <c r="AW230" s="11" t="s">
        <v>31</v>
      </c>
      <c r="AX230" s="11" t="s">
        <v>32</v>
      </c>
      <c r="AY230" s="159" t="s">
        <v>132</v>
      </c>
    </row>
    <row r="231" spans="2:65" s="1" customFormat="1" ht="51" customHeight="1">
      <c r="B231" s="146"/>
      <c r="C231" s="147" t="s">
        <v>453</v>
      </c>
      <c r="D231" s="147" t="s">
        <v>134</v>
      </c>
      <c r="E231" s="148" t="s">
        <v>454</v>
      </c>
      <c r="F231" s="149" t="s">
        <v>455</v>
      </c>
      <c r="G231" s="150" t="s">
        <v>155</v>
      </c>
      <c r="H231" s="259">
        <v>1</v>
      </c>
      <c r="I231" s="151">
        <v>6920</v>
      </c>
      <c r="J231" s="151">
        <f>ROUND(I231*H231,2)</f>
        <v>6920</v>
      </c>
      <c r="K231" s="149" t="s">
        <v>138</v>
      </c>
      <c r="L231" s="36"/>
      <c r="M231" s="152" t="s">
        <v>5</v>
      </c>
      <c r="N231" s="153" t="s">
        <v>40</v>
      </c>
      <c r="O231" s="154">
        <v>14.866</v>
      </c>
      <c r="P231" s="154">
        <f>O231*H231</f>
        <v>14.866</v>
      </c>
      <c r="Q231" s="154">
        <v>0.72540000000000004</v>
      </c>
      <c r="R231" s="154">
        <f>Q231*H231</f>
        <v>0.72540000000000004</v>
      </c>
      <c r="S231" s="154">
        <v>0</v>
      </c>
      <c r="T231" s="155">
        <f>S231*H231</f>
        <v>0</v>
      </c>
      <c r="AR231" s="22" t="s">
        <v>139</v>
      </c>
      <c r="AT231" s="22" t="s">
        <v>134</v>
      </c>
      <c r="AU231" s="22" t="s">
        <v>82</v>
      </c>
      <c r="AY231" s="22" t="s">
        <v>132</v>
      </c>
      <c r="BE231" s="156">
        <f>IF(N231="základní",J231,0)</f>
        <v>6920</v>
      </c>
      <c r="BF231" s="156">
        <f>IF(N231="snížená",J231,0)</f>
        <v>0</v>
      </c>
      <c r="BG231" s="156">
        <f>IF(N231="zákl. přenesená",J231,0)</f>
        <v>0</v>
      </c>
      <c r="BH231" s="156">
        <f>IF(N231="sníž. přenesená",J231,0)</f>
        <v>0</v>
      </c>
      <c r="BI231" s="156">
        <f>IF(N231="nulová",J231,0)</f>
        <v>0</v>
      </c>
      <c r="BJ231" s="22" t="s">
        <v>32</v>
      </c>
      <c r="BK231" s="156">
        <f>ROUND(I231*H231,2)</f>
        <v>6920</v>
      </c>
      <c r="BL231" s="22" t="s">
        <v>139</v>
      </c>
      <c r="BM231" s="22" t="s">
        <v>456</v>
      </c>
    </row>
    <row r="232" spans="2:65" s="11" customFormat="1" ht="27">
      <c r="B232" s="157"/>
      <c r="D232" s="158" t="s">
        <v>141</v>
      </c>
      <c r="E232" s="159" t="s">
        <v>5</v>
      </c>
      <c r="F232" s="160" t="s">
        <v>457</v>
      </c>
      <c r="H232" s="260">
        <v>1</v>
      </c>
      <c r="L232" s="157"/>
      <c r="M232" s="161"/>
      <c r="N232" s="162"/>
      <c r="O232" s="162"/>
      <c r="P232" s="162"/>
      <c r="Q232" s="162"/>
      <c r="R232" s="162"/>
      <c r="S232" s="162"/>
      <c r="T232" s="163"/>
      <c r="AT232" s="159" t="s">
        <v>141</v>
      </c>
      <c r="AU232" s="159" t="s">
        <v>82</v>
      </c>
      <c r="AV232" s="11" t="s">
        <v>82</v>
      </c>
      <c r="AW232" s="11" t="s">
        <v>31</v>
      </c>
      <c r="AX232" s="11" t="s">
        <v>32</v>
      </c>
      <c r="AY232" s="159" t="s">
        <v>132</v>
      </c>
    </row>
    <row r="233" spans="2:65" s="10" customFormat="1" ht="29.85" customHeight="1">
      <c r="B233" s="134"/>
      <c r="D233" s="135" t="s">
        <v>68</v>
      </c>
      <c r="E233" s="144" t="s">
        <v>158</v>
      </c>
      <c r="F233" s="144" t="s">
        <v>458</v>
      </c>
      <c r="H233" s="263"/>
      <c r="J233" s="145">
        <f>BK233</f>
        <v>9998.2999999999993</v>
      </c>
      <c r="L233" s="134"/>
      <c r="M233" s="138"/>
      <c r="N233" s="139"/>
      <c r="O233" s="139"/>
      <c r="P233" s="140">
        <f>SUM(P234:P241)</f>
        <v>2.4750000000000001</v>
      </c>
      <c r="Q233" s="139"/>
      <c r="R233" s="140">
        <f>SUM(R234:R241)</f>
        <v>2.72864</v>
      </c>
      <c r="S233" s="139"/>
      <c r="T233" s="141">
        <f>SUM(T234:T241)</f>
        <v>0</v>
      </c>
      <c r="AR233" s="135" t="s">
        <v>32</v>
      </c>
      <c r="AT233" s="142" t="s">
        <v>68</v>
      </c>
      <c r="AU233" s="142" t="s">
        <v>32</v>
      </c>
      <c r="AY233" s="135" t="s">
        <v>132</v>
      </c>
      <c r="BK233" s="143">
        <f>SUM(BK234:BK241)</f>
        <v>9998.2999999999993</v>
      </c>
    </row>
    <row r="234" spans="2:65" s="1" customFormat="1" ht="25.5" customHeight="1">
      <c r="B234" s="146"/>
      <c r="C234" s="147" t="s">
        <v>459</v>
      </c>
      <c r="D234" s="147" t="s">
        <v>134</v>
      </c>
      <c r="E234" s="148" t="s">
        <v>460</v>
      </c>
      <c r="F234" s="149" t="s">
        <v>461</v>
      </c>
      <c r="G234" s="150" t="s">
        <v>137</v>
      </c>
      <c r="H234" s="259">
        <v>9</v>
      </c>
      <c r="I234" s="151">
        <v>31.7</v>
      </c>
      <c r="J234" s="151">
        <f>ROUND(I234*H234,2)</f>
        <v>285.3</v>
      </c>
      <c r="K234" s="149" t="s">
        <v>138</v>
      </c>
      <c r="L234" s="36"/>
      <c r="M234" s="152" t="s">
        <v>5</v>
      </c>
      <c r="N234" s="153" t="s">
        <v>40</v>
      </c>
      <c r="O234" s="154">
        <v>2.9000000000000001E-2</v>
      </c>
      <c r="P234" s="154">
        <f>O234*H234</f>
        <v>0.26100000000000001</v>
      </c>
      <c r="Q234" s="154">
        <v>8.0960000000000004E-2</v>
      </c>
      <c r="R234" s="154">
        <f>Q234*H234</f>
        <v>0.72864000000000007</v>
      </c>
      <c r="S234" s="154">
        <v>0</v>
      </c>
      <c r="T234" s="155">
        <f>S234*H234</f>
        <v>0</v>
      </c>
      <c r="AR234" s="22" t="s">
        <v>139</v>
      </c>
      <c r="AT234" s="22" t="s">
        <v>134</v>
      </c>
      <c r="AU234" s="22" t="s">
        <v>82</v>
      </c>
      <c r="AY234" s="22" t="s">
        <v>132</v>
      </c>
      <c r="BE234" s="156">
        <f>IF(N234="základní",J234,0)</f>
        <v>285.3</v>
      </c>
      <c r="BF234" s="156">
        <f>IF(N234="snížená",J234,0)</f>
        <v>0</v>
      </c>
      <c r="BG234" s="156">
        <f>IF(N234="zákl. přenesená",J234,0)</f>
        <v>0</v>
      </c>
      <c r="BH234" s="156">
        <f>IF(N234="sníž. přenesená",J234,0)</f>
        <v>0</v>
      </c>
      <c r="BI234" s="156">
        <f>IF(N234="nulová",J234,0)</f>
        <v>0</v>
      </c>
      <c r="BJ234" s="22" t="s">
        <v>32</v>
      </c>
      <c r="BK234" s="156">
        <f>ROUND(I234*H234,2)</f>
        <v>285.3</v>
      </c>
      <c r="BL234" s="22" t="s">
        <v>139</v>
      </c>
      <c r="BM234" s="22" t="s">
        <v>462</v>
      </c>
    </row>
    <row r="235" spans="2:65" s="11" customFormat="1">
      <c r="B235" s="157"/>
      <c r="D235" s="158" t="s">
        <v>141</v>
      </c>
      <c r="E235" s="159" t="s">
        <v>5</v>
      </c>
      <c r="F235" s="160" t="s">
        <v>463</v>
      </c>
      <c r="H235" s="260">
        <v>9</v>
      </c>
      <c r="L235" s="157"/>
      <c r="M235" s="161"/>
      <c r="N235" s="162"/>
      <c r="O235" s="162"/>
      <c r="P235" s="162"/>
      <c r="Q235" s="162"/>
      <c r="R235" s="162"/>
      <c r="S235" s="162"/>
      <c r="T235" s="163"/>
      <c r="AT235" s="159" t="s">
        <v>141</v>
      </c>
      <c r="AU235" s="159" t="s">
        <v>82</v>
      </c>
      <c r="AV235" s="11" t="s">
        <v>82</v>
      </c>
      <c r="AW235" s="11" t="s">
        <v>31</v>
      </c>
      <c r="AX235" s="11" t="s">
        <v>32</v>
      </c>
      <c r="AY235" s="159" t="s">
        <v>132</v>
      </c>
    </row>
    <row r="236" spans="2:65" s="1" customFormat="1" ht="25.5" customHeight="1">
      <c r="B236" s="146"/>
      <c r="C236" s="147" t="s">
        <v>464</v>
      </c>
      <c r="D236" s="147" t="s">
        <v>134</v>
      </c>
      <c r="E236" s="148" t="s">
        <v>465</v>
      </c>
      <c r="F236" s="149" t="s">
        <v>466</v>
      </c>
      <c r="G236" s="150" t="s">
        <v>137</v>
      </c>
      <c r="H236" s="259">
        <v>9</v>
      </c>
      <c r="I236" s="151">
        <v>97</v>
      </c>
      <c r="J236" s="151">
        <f>ROUND(I236*H236,2)</f>
        <v>873</v>
      </c>
      <c r="K236" s="149" t="s">
        <v>138</v>
      </c>
      <c r="L236" s="36"/>
      <c r="M236" s="152" t="s">
        <v>5</v>
      </c>
      <c r="N236" s="153" t="s">
        <v>40</v>
      </c>
      <c r="O236" s="154">
        <v>0.246</v>
      </c>
      <c r="P236" s="154">
        <f>O236*H236</f>
        <v>2.214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22" t="s">
        <v>139</v>
      </c>
      <c r="AT236" s="22" t="s">
        <v>134</v>
      </c>
      <c r="AU236" s="22" t="s">
        <v>82</v>
      </c>
      <c r="AY236" s="22" t="s">
        <v>132</v>
      </c>
      <c r="BE236" s="156">
        <f>IF(N236="základní",J236,0)</f>
        <v>873</v>
      </c>
      <c r="BF236" s="156">
        <f>IF(N236="snížená",J236,0)</f>
        <v>0</v>
      </c>
      <c r="BG236" s="156">
        <f>IF(N236="zákl. přenesená",J236,0)</f>
        <v>0</v>
      </c>
      <c r="BH236" s="156">
        <f>IF(N236="sníž. přenesená",J236,0)</f>
        <v>0</v>
      </c>
      <c r="BI236" s="156">
        <f>IF(N236="nulová",J236,0)</f>
        <v>0</v>
      </c>
      <c r="BJ236" s="22" t="s">
        <v>32</v>
      </c>
      <c r="BK236" s="156">
        <f>ROUND(I236*H236,2)</f>
        <v>873</v>
      </c>
      <c r="BL236" s="22" t="s">
        <v>139</v>
      </c>
      <c r="BM236" s="22" t="s">
        <v>467</v>
      </c>
    </row>
    <row r="237" spans="2:65" s="11" customFormat="1">
      <c r="B237" s="157"/>
      <c r="D237" s="158" t="s">
        <v>141</v>
      </c>
      <c r="E237" s="159" t="s">
        <v>5</v>
      </c>
      <c r="F237" s="160" t="s">
        <v>468</v>
      </c>
      <c r="H237" s="260">
        <v>7</v>
      </c>
      <c r="L237" s="157"/>
      <c r="M237" s="161"/>
      <c r="N237" s="162"/>
      <c r="O237" s="162"/>
      <c r="P237" s="162"/>
      <c r="Q237" s="162"/>
      <c r="R237" s="162"/>
      <c r="S237" s="162"/>
      <c r="T237" s="163"/>
      <c r="AT237" s="159" t="s">
        <v>141</v>
      </c>
      <c r="AU237" s="159" t="s">
        <v>82</v>
      </c>
      <c r="AV237" s="11" t="s">
        <v>82</v>
      </c>
      <c r="AW237" s="11" t="s">
        <v>31</v>
      </c>
      <c r="AX237" s="11" t="s">
        <v>69</v>
      </c>
      <c r="AY237" s="159" t="s">
        <v>132</v>
      </c>
    </row>
    <row r="238" spans="2:65" s="11" customFormat="1">
      <c r="B238" s="157"/>
      <c r="D238" s="158" t="s">
        <v>141</v>
      </c>
      <c r="E238" s="159" t="s">
        <v>5</v>
      </c>
      <c r="F238" s="160" t="s">
        <v>469</v>
      </c>
      <c r="H238" s="260">
        <v>2</v>
      </c>
      <c r="L238" s="157"/>
      <c r="M238" s="161"/>
      <c r="N238" s="162"/>
      <c r="O238" s="162"/>
      <c r="P238" s="162"/>
      <c r="Q238" s="162"/>
      <c r="R238" s="162"/>
      <c r="S238" s="162"/>
      <c r="T238" s="163"/>
      <c r="AT238" s="159" t="s">
        <v>141</v>
      </c>
      <c r="AU238" s="159" t="s">
        <v>82</v>
      </c>
      <c r="AV238" s="11" t="s">
        <v>82</v>
      </c>
      <c r="AW238" s="11" t="s">
        <v>31</v>
      </c>
      <c r="AX238" s="11" t="s">
        <v>69</v>
      </c>
      <c r="AY238" s="159" t="s">
        <v>132</v>
      </c>
    </row>
    <row r="239" spans="2:65" s="12" customFormat="1">
      <c r="B239" s="164"/>
      <c r="D239" s="158" t="s">
        <v>141</v>
      </c>
      <c r="E239" s="165" t="s">
        <v>5</v>
      </c>
      <c r="F239" s="166" t="s">
        <v>205</v>
      </c>
      <c r="H239" s="261">
        <v>9</v>
      </c>
      <c r="L239" s="164"/>
      <c r="M239" s="167"/>
      <c r="N239" s="168"/>
      <c r="O239" s="168"/>
      <c r="P239" s="168"/>
      <c r="Q239" s="168"/>
      <c r="R239" s="168"/>
      <c r="S239" s="168"/>
      <c r="T239" s="169"/>
      <c r="AT239" s="165" t="s">
        <v>141</v>
      </c>
      <c r="AU239" s="165" t="s">
        <v>82</v>
      </c>
      <c r="AV239" s="12" t="s">
        <v>139</v>
      </c>
      <c r="AW239" s="12" t="s">
        <v>31</v>
      </c>
      <c r="AX239" s="12" t="s">
        <v>32</v>
      </c>
      <c r="AY239" s="165" t="s">
        <v>132</v>
      </c>
    </row>
    <row r="240" spans="2:65" s="1" customFormat="1" ht="16.5" customHeight="1">
      <c r="B240" s="146"/>
      <c r="C240" s="170" t="s">
        <v>470</v>
      </c>
      <c r="D240" s="170" t="s">
        <v>239</v>
      </c>
      <c r="E240" s="171" t="s">
        <v>471</v>
      </c>
      <c r="F240" s="172" t="s">
        <v>472</v>
      </c>
      <c r="G240" s="173" t="s">
        <v>355</v>
      </c>
      <c r="H240" s="262">
        <v>2</v>
      </c>
      <c r="I240" s="174">
        <v>4420</v>
      </c>
      <c r="J240" s="174">
        <f>ROUND(I240*H240,2)</f>
        <v>8840</v>
      </c>
      <c r="K240" s="172" t="s">
        <v>138</v>
      </c>
      <c r="L240" s="175"/>
      <c r="M240" s="176" t="s">
        <v>5</v>
      </c>
      <c r="N240" s="177" t="s">
        <v>40</v>
      </c>
      <c r="O240" s="154">
        <v>0</v>
      </c>
      <c r="P240" s="154">
        <f>O240*H240</f>
        <v>0</v>
      </c>
      <c r="Q240" s="154">
        <v>1</v>
      </c>
      <c r="R240" s="154">
        <f>Q240*H240</f>
        <v>2</v>
      </c>
      <c r="S240" s="154">
        <v>0</v>
      </c>
      <c r="T240" s="155">
        <f>S240*H240</f>
        <v>0</v>
      </c>
      <c r="AR240" s="22" t="s">
        <v>172</v>
      </c>
      <c r="AT240" s="22" t="s">
        <v>239</v>
      </c>
      <c r="AU240" s="22" t="s">
        <v>82</v>
      </c>
      <c r="AY240" s="22" t="s">
        <v>132</v>
      </c>
      <c r="BE240" s="156">
        <f>IF(N240="základní",J240,0)</f>
        <v>8840</v>
      </c>
      <c r="BF240" s="156">
        <f>IF(N240="snížená",J240,0)</f>
        <v>0</v>
      </c>
      <c r="BG240" s="156">
        <f>IF(N240="zákl. přenesená",J240,0)</f>
        <v>0</v>
      </c>
      <c r="BH240" s="156">
        <f>IF(N240="sníž. přenesená",J240,0)</f>
        <v>0</v>
      </c>
      <c r="BI240" s="156">
        <f>IF(N240="nulová",J240,0)</f>
        <v>0</v>
      </c>
      <c r="BJ240" s="22" t="s">
        <v>32</v>
      </c>
      <c r="BK240" s="156">
        <f>ROUND(I240*H240,2)</f>
        <v>8840</v>
      </c>
      <c r="BL240" s="22" t="s">
        <v>139</v>
      </c>
      <c r="BM240" s="22" t="s">
        <v>473</v>
      </c>
    </row>
    <row r="241" spans="2:65" s="11" customFormat="1">
      <c r="B241" s="157"/>
      <c r="D241" s="158" t="s">
        <v>141</v>
      </c>
      <c r="E241" s="159" t="s">
        <v>5</v>
      </c>
      <c r="F241" s="160" t="s">
        <v>474</v>
      </c>
      <c r="H241" s="260">
        <v>2</v>
      </c>
      <c r="L241" s="157"/>
      <c r="M241" s="161"/>
      <c r="N241" s="162"/>
      <c r="O241" s="162"/>
      <c r="P241" s="162"/>
      <c r="Q241" s="162"/>
      <c r="R241" s="162"/>
      <c r="S241" s="162"/>
      <c r="T241" s="163"/>
      <c r="AT241" s="159" t="s">
        <v>141</v>
      </c>
      <c r="AU241" s="159" t="s">
        <v>82</v>
      </c>
      <c r="AV241" s="11" t="s">
        <v>82</v>
      </c>
      <c r="AW241" s="11" t="s">
        <v>31</v>
      </c>
      <c r="AX241" s="11" t="s">
        <v>32</v>
      </c>
      <c r="AY241" s="159" t="s">
        <v>132</v>
      </c>
    </row>
    <row r="242" spans="2:65" s="10" customFormat="1" ht="29.85" customHeight="1">
      <c r="B242" s="134"/>
      <c r="D242" s="135" t="s">
        <v>68</v>
      </c>
      <c r="E242" s="144" t="s">
        <v>162</v>
      </c>
      <c r="F242" s="144" t="s">
        <v>475</v>
      </c>
      <c r="H242" s="263"/>
      <c r="J242" s="145">
        <f>BK242</f>
        <v>2657.88</v>
      </c>
      <c r="L242" s="134"/>
      <c r="M242" s="138"/>
      <c r="N242" s="139"/>
      <c r="O242" s="139"/>
      <c r="P242" s="140">
        <f>SUM(P243:P244)</f>
        <v>10.488000000000001</v>
      </c>
      <c r="Q242" s="139"/>
      <c r="R242" s="140">
        <f>SUM(R243:R244)</f>
        <v>0</v>
      </c>
      <c r="S242" s="139"/>
      <c r="T242" s="141">
        <f>SUM(T243:T244)</f>
        <v>0</v>
      </c>
      <c r="AR242" s="135" t="s">
        <v>32</v>
      </c>
      <c r="AT242" s="142" t="s">
        <v>68</v>
      </c>
      <c r="AU242" s="142" t="s">
        <v>32</v>
      </c>
      <c r="AY242" s="135" t="s">
        <v>132</v>
      </c>
      <c r="BK242" s="143">
        <f>SUM(BK243:BK244)</f>
        <v>2657.88</v>
      </c>
    </row>
    <row r="243" spans="2:65" s="1" customFormat="1" ht="16.5" customHeight="1">
      <c r="B243" s="146"/>
      <c r="C243" s="147" t="s">
        <v>476</v>
      </c>
      <c r="D243" s="147" t="s">
        <v>134</v>
      </c>
      <c r="E243" s="148" t="s">
        <v>477</v>
      </c>
      <c r="F243" s="149" t="s">
        <v>478</v>
      </c>
      <c r="G243" s="150" t="s">
        <v>137</v>
      </c>
      <c r="H243" s="259">
        <v>27.6</v>
      </c>
      <c r="I243" s="151">
        <v>96.3</v>
      </c>
      <c r="J243" s="151">
        <f>ROUND(I243*H243,2)</f>
        <v>2657.88</v>
      </c>
      <c r="K243" s="149" t="s">
        <v>138</v>
      </c>
      <c r="L243" s="36"/>
      <c r="M243" s="152" t="s">
        <v>5</v>
      </c>
      <c r="N243" s="153" t="s">
        <v>40</v>
      </c>
      <c r="O243" s="154">
        <v>0.38</v>
      </c>
      <c r="P243" s="154">
        <f>O243*H243</f>
        <v>10.488000000000001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AR243" s="22" t="s">
        <v>139</v>
      </c>
      <c r="AT243" s="22" t="s">
        <v>134</v>
      </c>
      <c r="AU243" s="22" t="s">
        <v>82</v>
      </c>
      <c r="AY243" s="22" t="s">
        <v>132</v>
      </c>
      <c r="BE243" s="156">
        <f>IF(N243="základní",J243,0)</f>
        <v>2657.88</v>
      </c>
      <c r="BF243" s="156">
        <f>IF(N243="snížená",J243,0)</f>
        <v>0</v>
      </c>
      <c r="BG243" s="156">
        <f>IF(N243="zákl. přenesená",J243,0)</f>
        <v>0</v>
      </c>
      <c r="BH243" s="156">
        <f>IF(N243="sníž. přenesená",J243,0)</f>
        <v>0</v>
      </c>
      <c r="BI243" s="156">
        <f>IF(N243="nulová",J243,0)</f>
        <v>0</v>
      </c>
      <c r="BJ243" s="22" t="s">
        <v>32</v>
      </c>
      <c r="BK243" s="156">
        <f>ROUND(I243*H243,2)</f>
        <v>2657.88</v>
      </c>
      <c r="BL243" s="22" t="s">
        <v>139</v>
      </c>
      <c r="BM243" s="22" t="s">
        <v>479</v>
      </c>
    </row>
    <row r="244" spans="2:65" s="11" customFormat="1">
      <c r="B244" s="157"/>
      <c r="D244" s="158" t="s">
        <v>141</v>
      </c>
      <c r="E244" s="159" t="s">
        <v>5</v>
      </c>
      <c r="F244" s="160" t="s">
        <v>480</v>
      </c>
      <c r="H244" s="260">
        <v>27.6</v>
      </c>
      <c r="L244" s="157"/>
      <c r="M244" s="161"/>
      <c r="N244" s="162"/>
      <c r="O244" s="162"/>
      <c r="P244" s="162"/>
      <c r="Q244" s="162"/>
      <c r="R244" s="162"/>
      <c r="S244" s="162"/>
      <c r="T244" s="163"/>
      <c r="AT244" s="159" t="s">
        <v>141</v>
      </c>
      <c r="AU244" s="159" t="s">
        <v>82</v>
      </c>
      <c r="AV244" s="11" t="s">
        <v>82</v>
      </c>
      <c r="AW244" s="11" t="s">
        <v>31</v>
      </c>
      <c r="AX244" s="11" t="s">
        <v>32</v>
      </c>
      <c r="AY244" s="159" t="s">
        <v>132</v>
      </c>
    </row>
    <row r="245" spans="2:65" s="10" customFormat="1" ht="29.85" customHeight="1">
      <c r="B245" s="134"/>
      <c r="D245" s="135" t="s">
        <v>68</v>
      </c>
      <c r="E245" s="144" t="s">
        <v>177</v>
      </c>
      <c r="F245" s="144" t="s">
        <v>481</v>
      </c>
      <c r="H245" s="263"/>
      <c r="J245" s="145">
        <f>BK245</f>
        <v>286090</v>
      </c>
      <c r="L245" s="134"/>
      <c r="M245" s="138"/>
      <c r="N245" s="139"/>
      <c r="O245" s="139"/>
      <c r="P245" s="140">
        <f>SUM(P246:P282)</f>
        <v>157.51311999999999</v>
      </c>
      <c r="Q245" s="139"/>
      <c r="R245" s="140">
        <f>SUM(R246:R282)</f>
        <v>51.930079200000002</v>
      </c>
      <c r="S245" s="139"/>
      <c r="T245" s="141">
        <f>SUM(T246:T282)</f>
        <v>2.5</v>
      </c>
      <c r="AR245" s="135" t="s">
        <v>32</v>
      </c>
      <c r="AT245" s="142" t="s">
        <v>68</v>
      </c>
      <c r="AU245" s="142" t="s">
        <v>32</v>
      </c>
      <c r="AY245" s="135" t="s">
        <v>132</v>
      </c>
      <c r="BK245" s="143">
        <f>SUM(BK246:BK282)</f>
        <v>286090</v>
      </c>
    </row>
    <row r="246" spans="2:65" s="1" customFormat="1" ht="16.5" customHeight="1">
      <c r="B246" s="146"/>
      <c r="C246" s="147" t="s">
        <v>482</v>
      </c>
      <c r="D246" s="147" t="s">
        <v>134</v>
      </c>
      <c r="E246" s="148" t="s">
        <v>483</v>
      </c>
      <c r="F246" s="149" t="s">
        <v>484</v>
      </c>
      <c r="G246" s="150" t="s">
        <v>137</v>
      </c>
      <c r="H246" s="259">
        <v>16</v>
      </c>
      <c r="I246" s="151">
        <v>864</v>
      </c>
      <c r="J246" s="151">
        <f>ROUND(I246*H246,2)</f>
        <v>13824</v>
      </c>
      <c r="K246" s="149" t="s">
        <v>138</v>
      </c>
      <c r="L246" s="36"/>
      <c r="M246" s="152" t="s">
        <v>5</v>
      </c>
      <c r="N246" s="153" t="s">
        <v>40</v>
      </c>
      <c r="O246" s="154">
        <v>0.48699999999999999</v>
      </c>
      <c r="P246" s="154">
        <f>O246*H246</f>
        <v>7.7919999999999998</v>
      </c>
      <c r="Q246" s="154">
        <v>0.60028000000000004</v>
      </c>
      <c r="R246" s="154">
        <f>Q246*H246</f>
        <v>9.6044800000000006</v>
      </c>
      <c r="S246" s="154">
        <v>0</v>
      </c>
      <c r="T246" s="155">
        <f>S246*H246</f>
        <v>0</v>
      </c>
      <c r="AR246" s="22" t="s">
        <v>139</v>
      </c>
      <c r="AT246" s="22" t="s">
        <v>134</v>
      </c>
      <c r="AU246" s="22" t="s">
        <v>82</v>
      </c>
      <c r="AY246" s="22" t="s">
        <v>132</v>
      </c>
      <c r="BE246" s="156">
        <f>IF(N246="základní",J246,0)</f>
        <v>13824</v>
      </c>
      <c r="BF246" s="156">
        <f>IF(N246="snížená",J246,0)</f>
        <v>0</v>
      </c>
      <c r="BG246" s="156">
        <f>IF(N246="zákl. přenesená",J246,0)</f>
        <v>0</v>
      </c>
      <c r="BH246" s="156">
        <f>IF(N246="sníž. přenesená",J246,0)</f>
        <v>0</v>
      </c>
      <c r="BI246" s="156">
        <f>IF(N246="nulová",J246,0)</f>
        <v>0</v>
      </c>
      <c r="BJ246" s="22" t="s">
        <v>32</v>
      </c>
      <c r="BK246" s="156">
        <f>ROUND(I246*H246,2)</f>
        <v>13824</v>
      </c>
      <c r="BL246" s="22" t="s">
        <v>139</v>
      </c>
      <c r="BM246" s="22" t="s">
        <v>485</v>
      </c>
    </row>
    <row r="247" spans="2:65" s="11" customFormat="1">
      <c r="B247" s="157"/>
      <c r="D247" s="158" t="s">
        <v>141</v>
      </c>
      <c r="E247" s="159" t="s">
        <v>5</v>
      </c>
      <c r="F247" s="160" t="s">
        <v>486</v>
      </c>
      <c r="H247" s="260">
        <v>16</v>
      </c>
      <c r="L247" s="157"/>
      <c r="M247" s="161"/>
      <c r="N247" s="162"/>
      <c r="O247" s="162"/>
      <c r="P247" s="162"/>
      <c r="Q247" s="162"/>
      <c r="R247" s="162"/>
      <c r="S247" s="162"/>
      <c r="T247" s="163"/>
      <c r="AT247" s="159" t="s">
        <v>141</v>
      </c>
      <c r="AU247" s="159" t="s">
        <v>82</v>
      </c>
      <c r="AV247" s="11" t="s">
        <v>82</v>
      </c>
      <c r="AW247" s="11" t="s">
        <v>31</v>
      </c>
      <c r="AX247" s="11" t="s">
        <v>32</v>
      </c>
      <c r="AY247" s="159" t="s">
        <v>132</v>
      </c>
    </row>
    <row r="248" spans="2:65" s="1" customFormat="1" ht="25.5" customHeight="1">
      <c r="B248" s="146"/>
      <c r="C248" s="147" t="s">
        <v>487</v>
      </c>
      <c r="D248" s="147" t="s">
        <v>134</v>
      </c>
      <c r="E248" s="148" t="s">
        <v>488</v>
      </c>
      <c r="F248" s="149" t="s">
        <v>489</v>
      </c>
      <c r="G248" s="150" t="s">
        <v>137</v>
      </c>
      <c r="H248" s="259">
        <v>70</v>
      </c>
      <c r="I248" s="151">
        <v>629</v>
      </c>
      <c r="J248" s="151">
        <f>ROUND(I248*H248,2)</f>
        <v>44030</v>
      </c>
      <c r="K248" s="149" t="s">
        <v>5</v>
      </c>
      <c r="L248" s="36"/>
      <c r="M248" s="152" t="s">
        <v>5</v>
      </c>
      <c r="N248" s="153" t="s">
        <v>40</v>
      </c>
      <c r="O248" s="154">
        <v>0.48699999999999999</v>
      </c>
      <c r="P248" s="154">
        <f>O248*H248</f>
        <v>34.089999999999996</v>
      </c>
      <c r="Q248" s="154">
        <v>0.30027999999999999</v>
      </c>
      <c r="R248" s="154">
        <f>Q248*H248</f>
        <v>21.019600000000001</v>
      </c>
      <c r="S248" s="154">
        <v>0</v>
      </c>
      <c r="T248" s="155">
        <f>S248*H248</f>
        <v>0</v>
      </c>
      <c r="AR248" s="22" t="s">
        <v>139</v>
      </c>
      <c r="AT248" s="22" t="s">
        <v>134</v>
      </c>
      <c r="AU248" s="22" t="s">
        <v>82</v>
      </c>
      <c r="AY248" s="22" t="s">
        <v>132</v>
      </c>
      <c r="BE248" s="156">
        <f>IF(N248="základní",J248,0)</f>
        <v>44030</v>
      </c>
      <c r="BF248" s="156">
        <f>IF(N248="snížená",J248,0)</f>
        <v>0</v>
      </c>
      <c r="BG248" s="156">
        <f>IF(N248="zákl. přenesená",J248,0)</f>
        <v>0</v>
      </c>
      <c r="BH248" s="156">
        <f>IF(N248="sníž. přenesená",J248,0)</f>
        <v>0</v>
      </c>
      <c r="BI248" s="156">
        <f>IF(N248="nulová",J248,0)</f>
        <v>0</v>
      </c>
      <c r="BJ248" s="22" t="s">
        <v>32</v>
      </c>
      <c r="BK248" s="156">
        <f>ROUND(I248*H248,2)</f>
        <v>44030</v>
      </c>
      <c r="BL248" s="22" t="s">
        <v>139</v>
      </c>
      <c r="BM248" s="22" t="s">
        <v>490</v>
      </c>
    </row>
    <row r="249" spans="2:65" s="11" customFormat="1">
      <c r="B249" s="157"/>
      <c r="D249" s="158" t="s">
        <v>141</v>
      </c>
      <c r="E249" s="159" t="s">
        <v>5</v>
      </c>
      <c r="F249" s="160" t="s">
        <v>491</v>
      </c>
      <c r="H249" s="260">
        <v>70</v>
      </c>
      <c r="L249" s="157"/>
      <c r="M249" s="161"/>
      <c r="N249" s="162"/>
      <c r="O249" s="162"/>
      <c r="P249" s="162"/>
      <c r="Q249" s="162"/>
      <c r="R249" s="162"/>
      <c r="S249" s="162"/>
      <c r="T249" s="163"/>
      <c r="AT249" s="159" t="s">
        <v>141</v>
      </c>
      <c r="AU249" s="159" t="s">
        <v>82</v>
      </c>
      <c r="AV249" s="11" t="s">
        <v>82</v>
      </c>
      <c r="AW249" s="11" t="s">
        <v>31</v>
      </c>
      <c r="AX249" s="11" t="s">
        <v>32</v>
      </c>
      <c r="AY249" s="159" t="s">
        <v>132</v>
      </c>
    </row>
    <row r="250" spans="2:65" s="1" customFormat="1" ht="25.5" customHeight="1">
      <c r="B250" s="146"/>
      <c r="C250" s="147" t="s">
        <v>95</v>
      </c>
      <c r="D250" s="147" t="s">
        <v>134</v>
      </c>
      <c r="E250" s="148" t="s">
        <v>492</v>
      </c>
      <c r="F250" s="149" t="s">
        <v>493</v>
      </c>
      <c r="G250" s="150" t="s">
        <v>254</v>
      </c>
      <c r="H250" s="259">
        <v>88</v>
      </c>
      <c r="I250" s="151">
        <v>86</v>
      </c>
      <c r="J250" s="151">
        <f>ROUND(I250*H250,2)</f>
        <v>7568</v>
      </c>
      <c r="K250" s="149" t="s">
        <v>138</v>
      </c>
      <c r="L250" s="36"/>
      <c r="M250" s="152" t="s">
        <v>5</v>
      </c>
      <c r="N250" s="153" t="s">
        <v>40</v>
      </c>
      <c r="O250" s="154">
        <v>8.1000000000000003E-2</v>
      </c>
      <c r="P250" s="154">
        <f>O250*H250</f>
        <v>7.1280000000000001</v>
      </c>
      <c r="Q250" s="154">
        <v>1.0000000000000001E-5</v>
      </c>
      <c r="R250" s="154">
        <f>Q250*H250</f>
        <v>8.8000000000000003E-4</v>
      </c>
      <c r="S250" s="154">
        <v>0</v>
      </c>
      <c r="T250" s="155">
        <f>S250*H250</f>
        <v>0</v>
      </c>
      <c r="AR250" s="22" t="s">
        <v>139</v>
      </c>
      <c r="AT250" s="22" t="s">
        <v>134</v>
      </c>
      <c r="AU250" s="22" t="s">
        <v>82</v>
      </c>
      <c r="AY250" s="22" t="s">
        <v>132</v>
      </c>
      <c r="BE250" s="156">
        <f>IF(N250="základní",J250,0)</f>
        <v>7568</v>
      </c>
      <c r="BF250" s="156">
        <f>IF(N250="snížená",J250,0)</f>
        <v>0</v>
      </c>
      <c r="BG250" s="156">
        <f>IF(N250="zákl. přenesená",J250,0)</f>
        <v>0</v>
      </c>
      <c r="BH250" s="156">
        <f>IF(N250="sníž. přenesená",J250,0)</f>
        <v>0</v>
      </c>
      <c r="BI250" s="156">
        <f>IF(N250="nulová",J250,0)</f>
        <v>0</v>
      </c>
      <c r="BJ250" s="22" t="s">
        <v>32</v>
      </c>
      <c r="BK250" s="156">
        <f>ROUND(I250*H250,2)</f>
        <v>7568</v>
      </c>
      <c r="BL250" s="22" t="s">
        <v>139</v>
      </c>
      <c r="BM250" s="22" t="s">
        <v>494</v>
      </c>
    </row>
    <row r="251" spans="2:65" s="11" customFormat="1">
      <c r="B251" s="157"/>
      <c r="D251" s="158" t="s">
        <v>141</v>
      </c>
      <c r="E251" s="159" t="s">
        <v>5</v>
      </c>
      <c r="F251" s="160" t="s">
        <v>495</v>
      </c>
      <c r="H251" s="260">
        <v>88</v>
      </c>
      <c r="L251" s="157"/>
      <c r="M251" s="161"/>
      <c r="N251" s="162"/>
      <c r="O251" s="162"/>
      <c r="P251" s="162"/>
      <c r="Q251" s="162"/>
      <c r="R251" s="162"/>
      <c r="S251" s="162"/>
      <c r="T251" s="163"/>
      <c r="AT251" s="159" t="s">
        <v>141</v>
      </c>
      <c r="AU251" s="159" t="s">
        <v>82</v>
      </c>
      <c r="AV251" s="11" t="s">
        <v>82</v>
      </c>
      <c r="AW251" s="11" t="s">
        <v>31</v>
      </c>
      <c r="AX251" s="11" t="s">
        <v>32</v>
      </c>
      <c r="AY251" s="159" t="s">
        <v>132</v>
      </c>
    </row>
    <row r="252" spans="2:65" s="1" customFormat="1" ht="25.5" customHeight="1">
      <c r="B252" s="146"/>
      <c r="C252" s="147" t="s">
        <v>496</v>
      </c>
      <c r="D252" s="147" t="s">
        <v>134</v>
      </c>
      <c r="E252" s="148" t="s">
        <v>497</v>
      </c>
      <c r="F252" s="149" t="s">
        <v>498</v>
      </c>
      <c r="G252" s="150" t="s">
        <v>254</v>
      </c>
      <c r="H252" s="259">
        <v>88</v>
      </c>
      <c r="I252" s="151">
        <v>141</v>
      </c>
      <c r="J252" s="151">
        <f>ROUND(I252*H252,2)</f>
        <v>12408</v>
      </c>
      <c r="K252" s="149" t="s">
        <v>138</v>
      </c>
      <c r="L252" s="36"/>
      <c r="M252" s="152" t="s">
        <v>5</v>
      </c>
      <c r="N252" s="153" t="s">
        <v>40</v>
      </c>
      <c r="O252" s="154">
        <v>5.5E-2</v>
      </c>
      <c r="P252" s="154">
        <f>O252*H252</f>
        <v>4.84</v>
      </c>
      <c r="Q252" s="154">
        <v>1.6000000000000001E-4</v>
      </c>
      <c r="R252" s="154">
        <f>Q252*H252</f>
        <v>1.4080000000000001E-2</v>
      </c>
      <c r="S252" s="154">
        <v>0</v>
      </c>
      <c r="T252" s="155">
        <f>S252*H252</f>
        <v>0</v>
      </c>
      <c r="AR252" s="22" t="s">
        <v>139</v>
      </c>
      <c r="AT252" s="22" t="s">
        <v>134</v>
      </c>
      <c r="AU252" s="22" t="s">
        <v>82</v>
      </c>
      <c r="AY252" s="22" t="s">
        <v>132</v>
      </c>
      <c r="BE252" s="156">
        <f>IF(N252="základní",J252,0)</f>
        <v>12408</v>
      </c>
      <c r="BF252" s="156">
        <f>IF(N252="snížená",J252,0)</f>
        <v>0</v>
      </c>
      <c r="BG252" s="156">
        <f>IF(N252="zákl. přenesená",J252,0)</f>
        <v>0</v>
      </c>
      <c r="BH252" s="156">
        <f>IF(N252="sníž. přenesená",J252,0)</f>
        <v>0</v>
      </c>
      <c r="BI252" s="156">
        <f>IF(N252="nulová",J252,0)</f>
        <v>0</v>
      </c>
      <c r="BJ252" s="22" t="s">
        <v>32</v>
      </c>
      <c r="BK252" s="156">
        <f>ROUND(I252*H252,2)</f>
        <v>12408</v>
      </c>
      <c r="BL252" s="22" t="s">
        <v>139</v>
      </c>
      <c r="BM252" s="22" t="s">
        <v>499</v>
      </c>
    </row>
    <row r="253" spans="2:65" s="11" customFormat="1">
      <c r="B253" s="157"/>
      <c r="D253" s="158" t="s">
        <v>141</v>
      </c>
      <c r="E253" s="159" t="s">
        <v>5</v>
      </c>
      <c r="F253" s="160" t="s">
        <v>500</v>
      </c>
      <c r="H253" s="260">
        <v>88</v>
      </c>
      <c r="L253" s="157"/>
      <c r="M253" s="161"/>
      <c r="N253" s="162"/>
      <c r="O253" s="162"/>
      <c r="P253" s="162"/>
      <c r="Q253" s="162"/>
      <c r="R253" s="162"/>
      <c r="S253" s="162"/>
      <c r="T253" s="163"/>
      <c r="AT253" s="159" t="s">
        <v>141</v>
      </c>
      <c r="AU253" s="159" t="s">
        <v>82</v>
      </c>
      <c r="AV253" s="11" t="s">
        <v>82</v>
      </c>
      <c r="AW253" s="11" t="s">
        <v>31</v>
      </c>
      <c r="AX253" s="11" t="s">
        <v>32</v>
      </c>
      <c r="AY253" s="159" t="s">
        <v>132</v>
      </c>
    </row>
    <row r="254" spans="2:65" s="1" customFormat="1" ht="16.5" customHeight="1">
      <c r="B254" s="146"/>
      <c r="C254" s="147" t="s">
        <v>501</v>
      </c>
      <c r="D254" s="147" t="s">
        <v>134</v>
      </c>
      <c r="E254" s="148" t="s">
        <v>502</v>
      </c>
      <c r="F254" s="149" t="s">
        <v>503</v>
      </c>
      <c r="G254" s="150" t="s">
        <v>283</v>
      </c>
      <c r="H254" s="259">
        <v>4</v>
      </c>
      <c r="I254" s="151">
        <v>450</v>
      </c>
      <c r="J254" s="151">
        <f>ROUND(I254*H254,2)</f>
        <v>1800</v>
      </c>
      <c r="K254" s="149" t="s">
        <v>5</v>
      </c>
      <c r="L254" s="36"/>
      <c r="M254" s="152" t="s">
        <v>5</v>
      </c>
      <c r="N254" s="153" t="s">
        <v>40</v>
      </c>
      <c r="O254" s="154">
        <v>0</v>
      </c>
      <c r="P254" s="154">
        <f>O254*H254</f>
        <v>0</v>
      </c>
      <c r="Q254" s="154">
        <v>0</v>
      </c>
      <c r="R254" s="154">
        <f>Q254*H254</f>
        <v>0</v>
      </c>
      <c r="S254" s="154">
        <v>0</v>
      </c>
      <c r="T254" s="155">
        <f>S254*H254</f>
        <v>0</v>
      </c>
      <c r="AR254" s="22" t="s">
        <v>139</v>
      </c>
      <c r="AT254" s="22" t="s">
        <v>134</v>
      </c>
      <c r="AU254" s="22" t="s">
        <v>82</v>
      </c>
      <c r="AY254" s="22" t="s">
        <v>132</v>
      </c>
      <c r="BE254" s="156">
        <f>IF(N254="základní",J254,0)</f>
        <v>1800</v>
      </c>
      <c r="BF254" s="156">
        <f>IF(N254="snížená",J254,0)</f>
        <v>0</v>
      </c>
      <c r="BG254" s="156">
        <f>IF(N254="zákl. přenesená",J254,0)</f>
        <v>0</v>
      </c>
      <c r="BH254" s="156">
        <f>IF(N254="sníž. přenesená",J254,0)</f>
        <v>0</v>
      </c>
      <c r="BI254" s="156">
        <f>IF(N254="nulová",J254,0)</f>
        <v>0</v>
      </c>
      <c r="BJ254" s="22" t="s">
        <v>32</v>
      </c>
      <c r="BK254" s="156">
        <f>ROUND(I254*H254,2)</f>
        <v>1800</v>
      </c>
      <c r="BL254" s="22" t="s">
        <v>139</v>
      </c>
      <c r="BM254" s="22" t="s">
        <v>504</v>
      </c>
    </row>
    <row r="255" spans="2:65" s="11" customFormat="1" ht="27">
      <c r="B255" s="157"/>
      <c r="D255" s="158" t="s">
        <v>141</v>
      </c>
      <c r="E255" s="159" t="s">
        <v>5</v>
      </c>
      <c r="F255" s="160" t="s">
        <v>505</v>
      </c>
      <c r="H255" s="260">
        <v>4</v>
      </c>
      <c r="L255" s="157"/>
      <c r="M255" s="161"/>
      <c r="N255" s="162"/>
      <c r="O255" s="162"/>
      <c r="P255" s="162"/>
      <c r="Q255" s="162"/>
      <c r="R255" s="162"/>
      <c r="S255" s="162"/>
      <c r="T255" s="163"/>
      <c r="AT255" s="159" t="s">
        <v>141</v>
      </c>
      <c r="AU255" s="159" t="s">
        <v>82</v>
      </c>
      <c r="AV255" s="11" t="s">
        <v>82</v>
      </c>
      <c r="AW255" s="11" t="s">
        <v>31</v>
      </c>
      <c r="AX255" s="11" t="s">
        <v>32</v>
      </c>
      <c r="AY255" s="159" t="s">
        <v>132</v>
      </c>
    </row>
    <row r="256" spans="2:65" s="1" customFormat="1" ht="25.5" customHeight="1">
      <c r="B256" s="146"/>
      <c r="C256" s="147" t="s">
        <v>506</v>
      </c>
      <c r="D256" s="147" t="s">
        <v>134</v>
      </c>
      <c r="E256" s="148" t="s">
        <v>507</v>
      </c>
      <c r="F256" s="149" t="s">
        <v>508</v>
      </c>
      <c r="G256" s="150" t="s">
        <v>155</v>
      </c>
      <c r="H256" s="259">
        <v>1</v>
      </c>
      <c r="I256" s="151">
        <v>1970</v>
      </c>
      <c r="J256" s="151">
        <f>ROUND(I256*H256,2)</f>
        <v>1970</v>
      </c>
      <c r="K256" s="149" t="s">
        <v>138</v>
      </c>
      <c r="L256" s="36"/>
      <c r="M256" s="152" t="s">
        <v>5</v>
      </c>
      <c r="N256" s="153" t="s">
        <v>40</v>
      </c>
      <c r="O256" s="154">
        <v>4.8579999999999997</v>
      </c>
      <c r="P256" s="154">
        <f>O256*H256</f>
        <v>4.8579999999999997</v>
      </c>
      <c r="Q256" s="154">
        <v>0</v>
      </c>
      <c r="R256" s="154">
        <f>Q256*H256</f>
        <v>0</v>
      </c>
      <c r="S256" s="154">
        <v>2.5</v>
      </c>
      <c r="T256" s="155">
        <f>S256*H256</f>
        <v>2.5</v>
      </c>
      <c r="AR256" s="22" t="s">
        <v>139</v>
      </c>
      <c r="AT256" s="22" t="s">
        <v>134</v>
      </c>
      <c r="AU256" s="22" t="s">
        <v>82</v>
      </c>
      <c r="AY256" s="22" t="s">
        <v>132</v>
      </c>
      <c r="BE256" s="156">
        <f>IF(N256="základní",J256,0)</f>
        <v>1970</v>
      </c>
      <c r="BF256" s="156">
        <f>IF(N256="snížená",J256,0)</f>
        <v>0</v>
      </c>
      <c r="BG256" s="156">
        <f>IF(N256="zákl. přenesená",J256,0)</f>
        <v>0</v>
      </c>
      <c r="BH256" s="156">
        <f>IF(N256="sníž. přenesená",J256,0)</f>
        <v>0</v>
      </c>
      <c r="BI256" s="156">
        <f>IF(N256="nulová",J256,0)</f>
        <v>0</v>
      </c>
      <c r="BJ256" s="22" t="s">
        <v>32</v>
      </c>
      <c r="BK256" s="156">
        <f>ROUND(I256*H256,2)</f>
        <v>1970</v>
      </c>
      <c r="BL256" s="22" t="s">
        <v>139</v>
      </c>
      <c r="BM256" s="22" t="s">
        <v>509</v>
      </c>
    </row>
    <row r="257" spans="2:65" s="11" customFormat="1">
      <c r="B257" s="157"/>
      <c r="D257" s="158" t="s">
        <v>141</v>
      </c>
      <c r="E257" s="159" t="s">
        <v>5</v>
      </c>
      <c r="F257" s="160" t="s">
        <v>157</v>
      </c>
      <c r="H257" s="260">
        <v>1</v>
      </c>
      <c r="L257" s="157"/>
      <c r="M257" s="161"/>
      <c r="N257" s="162"/>
      <c r="O257" s="162"/>
      <c r="P257" s="162"/>
      <c r="Q257" s="162"/>
      <c r="R257" s="162"/>
      <c r="S257" s="162"/>
      <c r="T257" s="163"/>
      <c r="AT257" s="159" t="s">
        <v>141</v>
      </c>
      <c r="AU257" s="159" t="s">
        <v>82</v>
      </c>
      <c r="AV257" s="11" t="s">
        <v>82</v>
      </c>
      <c r="AW257" s="11" t="s">
        <v>31</v>
      </c>
      <c r="AX257" s="11" t="s">
        <v>32</v>
      </c>
      <c r="AY257" s="159" t="s">
        <v>132</v>
      </c>
    </row>
    <row r="258" spans="2:65" s="1" customFormat="1" ht="25.5" customHeight="1">
      <c r="B258" s="146"/>
      <c r="C258" s="147" t="s">
        <v>510</v>
      </c>
      <c r="D258" s="147" t="s">
        <v>134</v>
      </c>
      <c r="E258" s="148" t="s">
        <v>511</v>
      </c>
      <c r="F258" s="149" t="s">
        <v>512</v>
      </c>
      <c r="G258" s="150" t="s">
        <v>150</v>
      </c>
      <c r="H258" s="259">
        <v>20</v>
      </c>
      <c r="I258" s="151">
        <v>1200</v>
      </c>
      <c r="J258" s="151">
        <f>ROUND(I258*H258,2)</f>
        <v>24000</v>
      </c>
      <c r="K258" s="149" t="s">
        <v>5</v>
      </c>
      <c r="L258" s="36"/>
      <c r="M258" s="152" t="s">
        <v>5</v>
      </c>
      <c r="N258" s="153" t="s">
        <v>40</v>
      </c>
      <c r="O258" s="154">
        <v>1.899</v>
      </c>
      <c r="P258" s="154">
        <f>O258*H258</f>
        <v>37.980000000000004</v>
      </c>
      <c r="Q258" s="154">
        <v>4.4310000000000002E-2</v>
      </c>
      <c r="R258" s="154">
        <f>Q258*H258</f>
        <v>0.8862000000000001</v>
      </c>
      <c r="S258" s="154">
        <v>0</v>
      </c>
      <c r="T258" s="155">
        <f>S258*H258</f>
        <v>0</v>
      </c>
      <c r="AR258" s="22" t="s">
        <v>139</v>
      </c>
      <c r="AT258" s="22" t="s">
        <v>134</v>
      </c>
      <c r="AU258" s="22" t="s">
        <v>82</v>
      </c>
      <c r="AY258" s="22" t="s">
        <v>132</v>
      </c>
      <c r="BE258" s="156">
        <f>IF(N258="základní",J258,0)</f>
        <v>24000</v>
      </c>
      <c r="BF258" s="156">
        <f>IF(N258="snížená",J258,0)</f>
        <v>0</v>
      </c>
      <c r="BG258" s="156">
        <f>IF(N258="zákl. přenesená",J258,0)</f>
        <v>0</v>
      </c>
      <c r="BH258" s="156">
        <f>IF(N258="sníž. přenesená",J258,0)</f>
        <v>0</v>
      </c>
      <c r="BI258" s="156">
        <f>IF(N258="nulová",J258,0)</f>
        <v>0</v>
      </c>
      <c r="BJ258" s="22" t="s">
        <v>32</v>
      </c>
      <c r="BK258" s="156">
        <f>ROUND(I258*H258,2)</f>
        <v>24000</v>
      </c>
      <c r="BL258" s="22" t="s">
        <v>139</v>
      </c>
      <c r="BM258" s="22" t="s">
        <v>513</v>
      </c>
    </row>
    <row r="259" spans="2:65" s="11" customFormat="1" ht="27">
      <c r="B259" s="157"/>
      <c r="D259" s="158" t="s">
        <v>141</v>
      </c>
      <c r="E259" s="159" t="s">
        <v>5</v>
      </c>
      <c r="F259" s="160" t="s">
        <v>514</v>
      </c>
      <c r="H259" s="260">
        <v>20</v>
      </c>
      <c r="L259" s="157"/>
      <c r="M259" s="161"/>
      <c r="N259" s="162"/>
      <c r="O259" s="162"/>
      <c r="P259" s="162"/>
      <c r="Q259" s="162"/>
      <c r="R259" s="162"/>
      <c r="S259" s="162"/>
      <c r="T259" s="163"/>
      <c r="AT259" s="159" t="s">
        <v>141</v>
      </c>
      <c r="AU259" s="159" t="s">
        <v>82</v>
      </c>
      <c r="AV259" s="11" t="s">
        <v>82</v>
      </c>
      <c r="AW259" s="11" t="s">
        <v>31</v>
      </c>
      <c r="AX259" s="11" t="s">
        <v>32</v>
      </c>
      <c r="AY259" s="159" t="s">
        <v>132</v>
      </c>
    </row>
    <row r="260" spans="2:65" s="1" customFormat="1" ht="16.5" customHeight="1">
      <c r="B260" s="146"/>
      <c r="C260" s="147" t="s">
        <v>515</v>
      </c>
      <c r="D260" s="147" t="s">
        <v>134</v>
      </c>
      <c r="E260" s="148" t="s">
        <v>516</v>
      </c>
      <c r="F260" s="149" t="s">
        <v>517</v>
      </c>
      <c r="G260" s="150" t="s">
        <v>137</v>
      </c>
      <c r="H260" s="259">
        <v>18</v>
      </c>
      <c r="I260" s="151">
        <v>1600</v>
      </c>
      <c r="J260" s="151">
        <f>ROUND(I260*H260,2)</f>
        <v>28800</v>
      </c>
      <c r="K260" s="149" t="s">
        <v>138</v>
      </c>
      <c r="L260" s="36"/>
      <c r="M260" s="152" t="s">
        <v>5</v>
      </c>
      <c r="N260" s="153" t="s">
        <v>40</v>
      </c>
      <c r="O260" s="154">
        <v>2.9940000000000002</v>
      </c>
      <c r="P260" s="154">
        <f>O260*H260</f>
        <v>53.892000000000003</v>
      </c>
      <c r="Q260" s="154">
        <v>0.91122999999999998</v>
      </c>
      <c r="R260" s="154">
        <f>Q260*H260</f>
        <v>16.402139999999999</v>
      </c>
      <c r="S260" s="154">
        <v>0</v>
      </c>
      <c r="T260" s="155">
        <f>S260*H260</f>
        <v>0</v>
      </c>
      <c r="AR260" s="22" t="s">
        <v>139</v>
      </c>
      <c r="AT260" s="22" t="s">
        <v>134</v>
      </c>
      <c r="AU260" s="22" t="s">
        <v>82</v>
      </c>
      <c r="AY260" s="22" t="s">
        <v>132</v>
      </c>
      <c r="BE260" s="156">
        <f>IF(N260="základní",J260,0)</f>
        <v>28800</v>
      </c>
      <c r="BF260" s="156">
        <f>IF(N260="snížená",J260,0)</f>
        <v>0</v>
      </c>
      <c r="BG260" s="156">
        <f>IF(N260="zákl. přenesená",J260,0)</f>
        <v>0</v>
      </c>
      <c r="BH260" s="156">
        <f>IF(N260="sníž. přenesená",J260,0)</f>
        <v>0</v>
      </c>
      <c r="BI260" s="156">
        <f>IF(N260="nulová",J260,0)</f>
        <v>0</v>
      </c>
      <c r="BJ260" s="22" t="s">
        <v>32</v>
      </c>
      <c r="BK260" s="156">
        <f>ROUND(I260*H260,2)</f>
        <v>28800</v>
      </c>
      <c r="BL260" s="22" t="s">
        <v>139</v>
      </c>
      <c r="BM260" s="22" t="s">
        <v>518</v>
      </c>
    </row>
    <row r="261" spans="2:65" s="11" customFormat="1">
      <c r="B261" s="157"/>
      <c r="D261" s="158" t="s">
        <v>141</v>
      </c>
      <c r="E261" s="159" t="s">
        <v>5</v>
      </c>
      <c r="F261" s="160" t="s">
        <v>519</v>
      </c>
      <c r="H261" s="260">
        <v>18</v>
      </c>
      <c r="L261" s="157"/>
      <c r="M261" s="161"/>
      <c r="N261" s="162"/>
      <c r="O261" s="162"/>
      <c r="P261" s="162"/>
      <c r="Q261" s="162"/>
      <c r="R261" s="162"/>
      <c r="S261" s="162"/>
      <c r="T261" s="163"/>
      <c r="AT261" s="159" t="s">
        <v>141</v>
      </c>
      <c r="AU261" s="159" t="s">
        <v>82</v>
      </c>
      <c r="AV261" s="11" t="s">
        <v>82</v>
      </c>
      <c r="AW261" s="11" t="s">
        <v>31</v>
      </c>
      <c r="AX261" s="11" t="s">
        <v>32</v>
      </c>
      <c r="AY261" s="159" t="s">
        <v>132</v>
      </c>
    </row>
    <row r="262" spans="2:65" s="1" customFormat="1" ht="25.5" customHeight="1">
      <c r="B262" s="146"/>
      <c r="C262" s="147" t="s">
        <v>520</v>
      </c>
      <c r="D262" s="147" t="s">
        <v>134</v>
      </c>
      <c r="E262" s="148" t="s">
        <v>521</v>
      </c>
      <c r="F262" s="149" t="s">
        <v>522</v>
      </c>
      <c r="G262" s="150" t="s">
        <v>150</v>
      </c>
      <c r="H262" s="259">
        <v>46</v>
      </c>
      <c r="I262" s="151">
        <v>220</v>
      </c>
      <c r="J262" s="151">
        <f>ROUND(I262*H262,2)</f>
        <v>10120</v>
      </c>
      <c r="K262" s="149" t="s">
        <v>5</v>
      </c>
      <c r="L262" s="36"/>
      <c r="M262" s="152" t="s">
        <v>5</v>
      </c>
      <c r="N262" s="153" t="s">
        <v>40</v>
      </c>
      <c r="O262" s="154">
        <v>0.15071999999999999</v>
      </c>
      <c r="P262" s="154">
        <f>O262*H262</f>
        <v>6.9331199999999997</v>
      </c>
      <c r="Q262" s="154">
        <v>8.7015200000000001E-2</v>
      </c>
      <c r="R262" s="154">
        <f>Q262*H262</f>
        <v>4.0026992000000003</v>
      </c>
      <c r="S262" s="154">
        <v>0</v>
      </c>
      <c r="T262" s="155">
        <f>S262*H262</f>
        <v>0</v>
      </c>
      <c r="AR262" s="22" t="s">
        <v>139</v>
      </c>
      <c r="AT262" s="22" t="s">
        <v>134</v>
      </c>
      <c r="AU262" s="22" t="s">
        <v>82</v>
      </c>
      <c r="AY262" s="22" t="s">
        <v>132</v>
      </c>
      <c r="BE262" s="156">
        <f>IF(N262="základní",J262,0)</f>
        <v>10120</v>
      </c>
      <c r="BF262" s="156">
        <f>IF(N262="snížená",J262,0)</f>
        <v>0</v>
      </c>
      <c r="BG262" s="156">
        <f>IF(N262="zákl. přenesená",J262,0)</f>
        <v>0</v>
      </c>
      <c r="BH262" s="156">
        <f>IF(N262="sníž. přenesená",J262,0)</f>
        <v>0</v>
      </c>
      <c r="BI262" s="156">
        <f>IF(N262="nulová",J262,0)</f>
        <v>0</v>
      </c>
      <c r="BJ262" s="22" t="s">
        <v>32</v>
      </c>
      <c r="BK262" s="156">
        <f>ROUND(I262*H262,2)</f>
        <v>10120</v>
      </c>
      <c r="BL262" s="22" t="s">
        <v>139</v>
      </c>
      <c r="BM262" s="22" t="s">
        <v>523</v>
      </c>
    </row>
    <row r="263" spans="2:65" s="11" customFormat="1">
      <c r="B263" s="157"/>
      <c r="D263" s="158" t="s">
        <v>141</v>
      </c>
      <c r="E263" s="159" t="s">
        <v>5</v>
      </c>
      <c r="F263" s="160" t="s">
        <v>524</v>
      </c>
      <c r="H263" s="260">
        <v>46</v>
      </c>
      <c r="L263" s="157"/>
      <c r="M263" s="161"/>
      <c r="N263" s="162"/>
      <c r="O263" s="162"/>
      <c r="P263" s="162"/>
      <c r="Q263" s="162"/>
      <c r="R263" s="162"/>
      <c r="S263" s="162"/>
      <c r="T263" s="163"/>
      <c r="AT263" s="159" t="s">
        <v>141</v>
      </c>
      <c r="AU263" s="159" t="s">
        <v>82</v>
      </c>
      <c r="AV263" s="11" t="s">
        <v>82</v>
      </c>
      <c r="AW263" s="11" t="s">
        <v>31</v>
      </c>
      <c r="AX263" s="11" t="s">
        <v>32</v>
      </c>
      <c r="AY263" s="159" t="s">
        <v>132</v>
      </c>
    </row>
    <row r="264" spans="2:65" s="1" customFormat="1" ht="16.5" customHeight="1">
      <c r="B264" s="146"/>
      <c r="C264" s="147" t="s">
        <v>525</v>
      </c>
      <c r="D264" s="147" t="s">
        <v>134</v>
      </c>
      <c r="E264" s="148" t="s">
        <v>526</v>
      </c>
      <c r="F264" s="149" t="s">
        <v>527</v>
      </c>
      <c r="G264" s="150" t="s">
        <v>283</v>
      </c>
      <c r="H264" s="259">
        <v>1</v>
      </c>
      <c r="I264" s="151">
        <v>39000</v>
      </c>
      <c r="J264" s="151">
        <f>ROUND(I264*H264,2)</f>
        <v>39000</v>
      </c>
      <c r="K264" s="149" t="s">
        <v>5</v>
      </c>
      <c r="L264" s="36"/>
      <c r="M264" s="152" t="s">
        <v>5</v>
      </c>
      <c r="N264" s="153" t="s">
        <v>40</v>
      </c>
      <c r="O264" s="154">
        <v>0</v>
      </c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22" t="s">
        <v>139</v>
      </c>
      <c r="AT264" s="22" t="s">
        <v>134</v>
      </c>
      <c r="AU264" s="22" t="s">
        <v>82</v>
      </c>
      <c r="AY264" s="22" t="s">
        <v>132</v>
      </c>
      <c r="BE264" s="156">
        <f>IF(N264="základní",J264,0)</f>
        <v>39000</v>
      </c>
      <c r="BF264" s="156">
        <f>IF(N264="snížená",J264,0)</f>
        <v>0</v>
      </c>
      <c r="BG264" s="156">
        <f>IF(N264="zákl. přenesená",J264,0)</f>
        <v>0</v>
      </c>
      <c r="BH264" s="156">
        <f>IF(N264="sníž. přenesená",J264,0)</f>
        <v>0</v>
      </c>
      <c r="BI264" s="156">
        <f>IF(N264="nulová",J264,0)</f>
        <v>0</v>
      </c>
      <c r="BJ264" s="22" t="s">
        <v>32</v>
      </c>
      <c r="BK264" s="156">
        <f>ROUND(I264*H264,2)</f>
        <v>39000</v>
      </c>
      <c r="BL264" s="22" t="s">
        <v>139</v>
      </c>
      <c r="BM264" s="22" t="s">
        <v>528</v>
      </c>
    </row>
    <row r="265" spans="2:65" s="11" customFormat="1">
      <c r="B265" s="157"/>
      <c r="D265" s="158" t="s">
        <v>141</v>
      </c>
      <c r="E265" s="159" t="s">
        <v>5</v>
      </c>
      <c r="F265" s="160" t="s">
        <v>529</v>
      </c>
      <c r="H265" s="260">
        <v>1</v>
      </c>
      <c r="L265" s="157"/>
      <c r="M265" s="161"/>
      <c r="N265" s="162"/>
      <c r="O265" s="162"/>
      <c r="P265" s="162"/>
      <c r="Q265" s="162"/>
      <c r="R265" s="162"/>
      <c r="S265" s="162"/>
      <c r="T265" s="163"/>
      <c r="AT265" s="159" t="s">
        <v>141</v>
      </c>
      <c r="AU265" s="159" t="s">
        <v>82</v>
      </c>
      <c r="AV265" s="11" t="s">
        <v>82</v>
      </c>
      <c r="AW265" s="11" t="s">
        <v>31</v>
      </c>
      <c r="AX265" s="11" t="s">
        <v>32</v>
      </c>
      <c r="AY265" s="159" t="s">
        <v>132</v>
      </c>
    </row>
    <row r="266" spans="2:65" s="1" customFormat="1" ht="25.5" customHeight="1">
      <c r="B266" s="146"/>
      <c r="C266" s="147" t="s">
        <v>530</v>
      </c>
      <c r="D266" s="147" t="s">
        <v>134</v>
      </c>
      <c r="E266" s="148" t="s">
        <v>531</v>
      </c>
      <c r="F266" s="149" t="s">
        <v>532</v>
      </c>
      <c r="G266" s="150" t="s">
        <v>283</v>
      </c>
      <c r="H266" s="259">
        <v>1</v>
      </c>
      <c r="I266" s="151">
        <v>36000</v>
      </c>
      <c r="J266" s="151">
        <f>ROUND(I266*H266,2)</f>
        <v>36000</v>
      </c>
      <c r="K266" s="149" t="s">
        <v>5</v>
      </c>
      <c r="L266" s="36"/>
      <c r="M266" s="152" t="s">
        <v>5</v>
      </c>
      <c r="N266" s="153" t="s">
        <v>40</v>
      </c>
      <c r="O266" s="154">
        <v>0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22" t="s">
        <v>139</v>
      </c>
      <c r="AT266" s="22" t="s">
        <v>134</v>
      </c>
      <c r="AU266" s="22" t="s">
        <v>82</v>
      </c>
      <c r="AY266" s="22" t="s">
        <v>132</v>
      </c>
      <c r="BE266" s="156">
        <f>IF(N266="základní",J266,0)</f>
        <v>36000</v>
      </c>
      <c r="BF266" s="156">
        <f>IF(N266="snížená",J266,0)</f>
        <v>0</v>
      </c>
      <c r="BG266" s="156">
        <f>IF(N266="zákl. přenesená",J266,0)</f>
        <v>0</v>
      </c>
      <c r="BH266" s="156">
        <f>IF(N266="sníž. přenesená",J266,0)</f>
        <v>0</v>
      </c>
      <c r="BI266" s="156">
        <f>IF(N266="nulová",J266,0)</f>
        <v>0</v>
      </c>
      <c r="BJ266" s="22" t="s">
        <v>32</v>
      </c>
      <c r="BK266" s="156">
        <f>ROUND(I266*H266,2)</f>
        <v>36000</v>
      </c>
      <c r="BL266" s="22" t="s">
        <v>139</v>
      </c>
      <c r="BM266" s="22" t="s">
        <v>533</v>
      </c>
    </row>
    <row r="267" spans="2:65" s="11" customFormat="1">
      <c r="B267" s="157"/>
      <c r="D267" s="158" t="s">
        <v>141</v>
      </c>
      <c r="E267" s="159" t="s">
        <v>5</v>
      </c>
      <c r="F267" s="160" t="s">
        <v>529</v>
      </c>
      <c r="H267" s="260">
        <v>1</v>
      </c>
      <c r="L267" s="157"/>
      <c r="M267" s="161"/>
      <c r="N267" s="162"/>
      <c r="O267" s="162"/>
      <c r="P267" s="162"/>
      <c r="Q267" s="162"/>
      <c r="R267" s="162"/>
      <c r="S267" s="162"/>
      <c r="T267" s="163"/>
      <c r="AT267" s="159" t="s">
        <v>141</v>
      </c>
      <c r="AU267" s="159" t="s">
        <v>82</v>
      </c>
      <c r="AV267" s="11" t="s">
        <v>82</v>
      </c>
      <c r="AW267" s="11" t="s">
        <v>31</v>
      </c>
      <c r="AX267" s="11" t="s">
        <v>32</v>
      </c>
      <c r="AY267" s="159" t="s">
        <v>132</v>
      </c>
    </row>
    <row r="268" spans="2:65" s="1" customFormat="1" ht="16.5" customHeight="1">
      <c r="B268" s="146"/>
      <c r="C268" s="147" t="s">
        <v>534</v>
      </c>
      <c r="D268" s="147" t="s">
        <v>134</v>
      </c>
      <c r="E268" s="148" t="s">
        <v>535</v>
      </c>
      <c r="F268" s="149" t="s">
        <v>536</v>
      </c>
      <c r="G268" s="150" t="s">
        <v>283</v>
      </c>
      <c r="H268" s="259">
        <v>1</v>
      </c>
      <c r="I268" s="151">
        <v>3500</v>
      </c>
      <c r="J268" s="151">
        <f t="shared" ref="J268:J282" si="0">ROUND(I268*H268,2)</f>
        <v>3500</v>
      </c>
      <c r="K268" s="149" t="s">
        <v>5</v>
      </c>
      <c r="L268" s="36"/>
      <c r="M268" s="152" t="s">
        <v>5</v>
      </c>
      <c r="N268" s="153" t="s">
        <v>40</v>
      </c>
      <c r="O268" s="154">
        <v>0</v>
      </c>
      <c r="P268" s="154">
        <f t="shared" ref="P268:P282" si="1">O268*H268</f>
        <v>0</v>
      </c>
      <c r="Q268" s="154">
        <v>0</v>
      </c>
      <c r="R268" s="154">
        <f t="shared" ref="R268:R282" si="2">Q268*H268</f>
        <v>0</v>
      </c>
      <c r="S268" s="154">
        <v>0</v>
      </c>
      <c r="T268" s="155">
        <f t="shared" ref="T268:T282" si="3">S268*H268</f>
        <v>0</v>
      </c>
      <c r="AR268" s="22" t="s">
        <v>139</v>
      </c>
      <c r="AT268" s="22" t="s">
        <v>134</v>
      </c>
      <c r="AU268" s="22" t="s">
        <v>82</v>
      </c>
      <c r="AY268" s="22" t="s">
        <v>132</v>
      </c>
      <c r="BE268" s="156">
        <f t="shared" ref="BE268:BE282" si="4">IF(N268="základní",J268,0)</f>
        <v>3500</v>
      </c>
      <c r="BF268" s="156">
        <f t="shared" ref="BF268:BF282" si="5">IF(N268="snížená",J268,0)</f>
        <v>0</v>
      </c>
      <c r="BG268" s="156">
        <f t="shared" ref="BG268:BG282" si="6">IF(N268="zákl. přenesená",J268,0)</f>
        <v>0</v>
      </c>
      <c r="BH268" s="156">
        <f t="shared" ref="BH268:BH282" si="7">IF(N268="sníž. přenesená",J268,0)</f>
        <v>0</v>
      </c>
      <c r="BI268" s="156">
        <f t="shared" ref="BI268:BI282" si="8">IF(N268="nulová",J268,0)</f>
        <v>0</v>
      </c>
      <c r="BJ268" s="22" t="s">
        <v>32</v>
      </c>
      <c r="BK268" s="156">
        <f t="shared" ref="BK268:BK282" si="9">ROUND(I268*H268,2)</f>
        <v>3500</v>
      </c>
      <c r="BL268" s="22" t="s">
        <v>139</v>
      </c>
      <c r="BM268" s="22" t="s">
        <v>537</v>
      </c>
    </row>
    <row r="269" spans="2:65" s="1" customFormat="1" ht="25.5" customHeight="1">
      <c r="B269" s="146"/>
      <c r="C269" s="147" t="s">
        <v>538</v>
      </c>
      <c r="D269" s="147" t="s">
        <v>134</v>
      </c>
      <c r="E269" s="148" t="s">
        <v>539</v>
      </c>
      <c r="F269" s="149" t="s">
        <v>540</v>
      </c>
      <c r="G269" s="150" t="s">
        <v>155</v>
      </c>
      <c r="H269" s="259">
        <v>1.5</v>
      </c>
      <c r="I269" s="151">
        <v>5900</v>
      </c>
      <c r="J269" s="151">
        <f t="shared" si="0"/>
        <v>8850</v>
      </c>
      <c r="K269" s="149" t="s">
        <v>5</v>
      </c>
      <c r="L269" s="36"/>
      <c r="M269" s="152" t="s">
        <v>5</v>
      </c>
      <c r="N269" s="153" t="s">
        <v>40</v>
      </c>
      <c r="O269" s="154">
        <v>0</v>
      </c>
      <c r="P269" s="154">
        <f t="shared" si="1"/>
        <v>0</v>
      </c>
      <c r="Q269" s="154">
        <v>0</v>
      </c>
      <c r="R269" s="154">
        <f t="shared" si="2"/>
        <v>0</v>
      </c>
      <c r="S269" s="154">
        <v>0</v>
      </c>
      <c r="T269" s="155">
        <f t="shared" si="3"/>
        <v>0</v>
      </c>
      <c r="AR269" s="22" t="s">
        <v>139</v>
      </c>
      <c r="AT269" s="22" t="s">
        <v>134</v>
      </c>
      <c r="AU269" s="22" t="s">
        <v>82</v>
      </c>
      <c r="AY269" s="22" t="s">
        <v>132</v>
      </c>
      <c r="BE269" s="156">
        <f t="shared" si="4"/>
        <v>8850</v>
      </c>
      <c r="BF269" s="156">
        <f t="shared" si="5"/>
        <v>0</v>
      </c>
      <c r="BG269" s="156">
        <f t="shared" si="6"/>
        <v>0</v>
      </c>
      <c r="BH269" s="156">
        <f t="shared" si="7"/>
        <v>0</v>
      </c>
      <c r="BI269" s="156">
        <f t="shared" si="8"/>
        <v>0</v>
      </c>
      <c r="BJ269" s="22" t="s">
        <v>32</v>
      </c>
      <c r="BK269" s="156">
        <f t="shared" si="9"/>
        <v>8850</v>
      </c>
      <c r="BL269" s="22" t="s">
        <v>139</v>
      </c>
      <c r="BM269" s="22" t="s">
        <v>541</v>
      </c>
    </row>
    <row r="270" spans="2:65" s="1" customFormat="1" ht="51" customHeight="1">
      <c r="B270" s="146"/>
      <c r="C270" s="147" t="s">
        <v>542</v>
      </c>
      <c r="D270" s="147" t="s">
        <v>134</v>
      </c>
      <c r="E270" s="148" t="s">
        <v>543</v>
      </c>
      <c r="F270" s="149" t="s">
        <v>544</v>
      </c>
      <c r="G270" s="150" t="s">
        <v>283</v>
      </c>
      <c r="H270" s="259">
        <v>1</v>
      </c>
      <c r="I270" s="151">
        <v>12000</v>
      </c>
      <c r="J270" s="151">
        <f t="shared" si="0"/>
        <v>12000</v>
      </c>
      <c r="K270" s="149" t="s">
        <v>5</v>
      </c>
      <c r="L270" s="36"/>
      <c r="M270" s="152" t="s">
        <v>5</v>
      </c>
      <c r="N270" s="153" t="s">
        <v>40</v>
      </c>
      <c r="O270" s="154">
        <v>0</v>
      </c>
      <c r="P270" s="154">
        <f t="shared" si="1"/>
        <v>0</v>
      </c>
      <c r="Q270" s="154">
        <v>0</v>
      </c>
      <c r="R270" s="154">
        <f t="shared" si="2"/>
        <v>0</v>
      </c>
      <c r="S270" s="154">
        <v>0</v>
      </c>
      <c r="T270" s="155">
        <f t="shared" si="3"/>
        <v>0</v>
      </c>
      <c r="AR270" s="22" t="s">
        <v>139</v>
      </c>
      <c r="AT270" s="22" t="s">
        <v>134</v>
      </c>
      <c r="AU270" s="22" t="s">
        <v>82</v>
      </c>
      <c r="AY270" s="22" t="s">
        <v>132</v>
      </c>
      <c r="BE270" s="156">
        <f t="shared" si="4"/>
        <v>12000</v>
      </c>
      <c r="BF270" s="156">
        <f t="shared" si="5"/>
        <v>0</v>
      </c>
      <c r="BG270" s="156">
        <f t="shared" si="6"/>
        <v>0</v>
      </c>
      <c r="BH270" s="156">
        <f t="shared" si="7"/>
        <v>0</v>
      </c>
      <c r="BI270" s="156">
        <f t="shared" si="8"/>
        <v>0</v>
      </c>
      <c r="BJ270" s="22" t="s">
        <v>32</v>
      </c>
      <c r="BK270" s="156">
        <f t="shared" si="9"/>
        <v>12000</v>
      </c>
      <c r="BL270" s="22" t="s">
        <v>139</v>
      </c>
      <c r="BM270" s="22" t="s">
        <v>545</v>
      </c>
    </row>
    <row r="271" spans="2:65" s="1" customFormat="1" ht="63.75" customHeight="1">
      <c r="B271" s="146"/>
      <c r="C271" s="147" t="s">
        <v>546</v>
      </c>
      <c r="D271" s="147" t="s">
        <v>134</v>
      </c>
      <c r="E271" s="148" t="s">
        <v>547</v>
      </c>
      <c r="F271" s="149" t="s">
        <v>548</v>
      </c>
      <c r="G271" s="150" t="s">
        <v>283</v>
      </c>
      <c r="H271" s="259">
        <v>1</v>
      </c>
      <c r="I271" s="151">
        <v>9000</v>
      </c>
      <c r="J271" s="151">
        <f t="shared" si="0"/>
        <v>9000</v>
      </c>
      <c r="K271" s="149" t="s">
        <v>5</v>
      </c>
      <c r="L271" s="36"/>
      <c r="M271" s="152" t="s">
        <v>5</v>
      </c>
      <c r="N271" s="153" t="s">
        <v>40</v>
      </c>
      <c r="O271" s="154">
        <v>0</v>
      </c>
      <c r="P271" s="154">
        <f t="shared" si="1"/>
        <v>0</v>
      </c>
      <c r="Q271" s="154">
        <v>0</v>
      </c>
      <c r="R271" s="154">
        <f t="shared" si="2"/>
        <v>0</v>
      </c>
      <c r="S271" s="154">
        <v>0</v>
      </c>
      <c r="T271" s="155">
        <f t="shared" si="3"/>
        <v>0</v>
      </c>
      <c r="AR271" s="22" t="s">
        <v>139</v>
      </c>
      <c r="AT271" s="22" t="s">
        <v>134</v>
      </c>
      <c r="AU271" s="22" t="s">
        <v>82</v>
      </c>
      <c r="AY271" s="22" t="s">
        <v>132</v>
      </c>
      <c r="BE271" s="156">
        <f t="shared" si="4"/>
        <v>9000</v>
      </c>
      <c r="BF271" s="156">
        <f t="shared" si="5"/>
        <v>0</v>
      </c>
      <c r="BG271" s="156">
        <f t="shared" si="6"/>
        <v>0</v>
      </c>
      <c r="BH271" s="156">
        <f t="shared" si="7"/>
        <v>0</v>
      </c>
      <c r="BI271" s="156">
        <f t="shared" si="8"/>
        <v>0</v>
      </c>
      <c r="BJ271" s="22" t="s">
        <v>32</v>
      </c>
      <c r="BK271" s="156">
        <f t="shared" si="9"/>
        <v>9000</v>
      </c>
      <c r="BL271" s="22" t="s">
        <v>139</v>
      </c>
      <c r="BM271" s="22" t="s">
        <v>549</v>
      </c>
    </row>
    <row r="272" spans="2:65" s="1" customFormat="1" ht="25.5" customHeight="1">
      <c r="B272" s="146"/>
      <c r="C272" s="170" t="s">
        <v>550</v>
      </c>
      <c r="D272" s="170" t="s">
        <v>239</v>
      </c>
      <c r="E272" s="171" t="s">
        <v>551</v>
      </c>
      <c r="F272" s="172" t="s">
        <v>552</v>
      </c>
      <c r="G272" s="173" t="s">
        <v>137</v>
      </c>
      <c r="H272" s="262">
        <v>3.5</v>
      </c>
      <c r="I272" s="174">
        <v>960</v>
      </c>
      <c r="J272" s="174">
        <f t="shared" si="0"/>
        <v>3360</v>
      </c>
      <c r="K272" s="172" t="s">
        <v>5</v>
      </c>
      <c r="L272" s="175"/>
      <c r="M272" s="176" t="s">
        <v>5</v>
      </c>
      <c r="N272" s="177" t="s">
        <v>40</v>
      </c>
      <c r="O272" s="154">
        <v>0</v>
      </c>
      <c r="P272" s="154">
        <f t="shared" si="1"/>
        <v>0</v>
      </c>
      <c r="Q272" s="154">
        <v>0</v>
      </c>
      <c r="R272" s="154">
        <f t="shared" si="2"/>
        <v>0</v>
      </c>
      <c r="S272" s="154">
        <v>0</v>
      </c>
      <c r="T272" s="155">
        <f t="shared" si="3"/>
        <v>0</v>
      </c>
      <c r="AR272" s="22" t="s">
        <v>172</v>
      </c>
      <c r="AT272" s="22" t="s">
        <v>239</v>
      </c>
      <c r="AU272" s="22" t="s">
        <v>82</v>
      </c>
      <c r="AY272" s="22" t="s">
        <v>132</v>
      </c>
      <c r="BE272" s="156">
        <f t="shared" si="4"/>
        <v>3360</v>
      </c>
      <c r="BF272" s="156">
        <f t="shared" si="5"/>
        <v>0</v>
      </c>
      <c r="BG272" s="156">
        <f t="shared" si="6"/>
        <v>0</v>
      </c>
      <c r="BH272" s="156">
        <f t="shared" si="7"/>
        <v>0</v>
      </c>
      <c r="BI272" s="156">
        <f t="shared" si="8"/>
        <v>0</v>
      </c>
      <c r="BJ272" s="22" t="s">
        <v>32</v>
      </c>
      <c r="BK272" s="156">
        <f t="shared" si="9"/>
        <v>3360</v>
      </c>
      <c r="BL272" s="22" t="s">
        <v>139</v>
      </c>
      <c r="BM272" s="22" t="s">
        <v>553</v>
      </c>
    </row>
    <row r="273" spans="2:65" s="1" customFormat="1" ht="25.5" customHeight="1">
      <c r="B273" s="146"/>
      <c r="C273" s="170" t="s">
        <v>554</v>
      </c>
      <c r="D273" s="170" t="s">
        <v>239</v>
      </c>
      <c r="E273" s="171" t="s">
        <v>555</v>
      </c>
      <c r="F273" s="172" t="s">
        <v>556</v>
      </c>
      <c r="G273" s="173" t="s">
        <v>137</v>
      </c>
      <c r="H273" s="262">
        <v>1</v>
      </c>
      <c r="I273" s="174">
        <v>260</v>
      </c>
      <c r="J273" s="174">
        <f t="shared" si="0"/>
        <v>260</v>
      </c>
      <c r="K273" s="172" t="s">
        <v>5</v>
      </c>
      <c r="L273" s="175"/>
      <c r="M273" s="176" t="s">
        <v>5</v>
      </c>
      <c r="N273" s="177" t="s">
        <v>40</v>
      </c>
      <c r="O273" s="154">
        <v>0</v>
      </c>
      <c r="P273" s="154">
        <f t="shared" si="1"/>
        <v>0</v>
      </c>
      <c r="Q273" s="154">
        <v>0</v>
      </c>
      <c r="R273" s="154">
        <f t="shared" si="2"/>
        <v>0</v>
      </c>
      <c r="S273" s="154">
        <v>0</v>
      </c>
      <c r="T273" s="155">
        <f t="shared" si="3"/>
        <v>0</v>
      </c>
      <c r="AR273" s="22" t="s">
        <v>172</v>
      </c>
      <c r="AT273" s="22" t="s">
        <v>239</v>
      </c>
      <c r="AU273" s="22" t="s">
        <v>82</v>
      </c>
      <c r="AY273" s="22" t="s">
        <v>132</v>
      </c>
      <c r="BE273" s="156">
        <f t="shared" si="4"/>
        <v>260</v>
      </c>
      <c r="BF273" s="156">
        <f t="shared" si="5"/>
        <v>0</v>
      </c>
      <c r="BG273" s="156">
        <f t="shared" si="6"/>
        <v>0</v>
      </c>
      <c r="BH273" s="156">
        <f t="shared" si="7"/>
        <v>0</v>
      </c>
      <c r="BI273" s="156">
        <f t="shared" si="8"/>
        <v>0</v>
      </c>
      <c r="BJ273" s="22" t="s">
        <v>32</v>
      </c>
      <c r="BK273" s="156">
        <f t="shared" si="9"/>
        <v>260</v>
      </c>
      <c r="BL273" s="22" t="s">
        <v>139</v>
      </c>
      <c r="BM273" s="22" t="s">
        <v>557</v>
      </c>
    </row>
    <row r="274" spans="2:65" s="1" customFormat="1" ht="16.5" customHeight="1">
      <c r="B274" s="146"/>
      <c r="C274" s="170" t="s">
        <v>558</v>
      </c>
      <c r="D274" s="170" t="s">
        <v>239</v>
      </c>
      <c r="E274" s="171" t="s">
        <v>559</v>
      </c>
      <c r="F274" s="172" t="s">
        <v>560</v>
      </c>
      <c r="G274" s="173" t="s">
        <v>283</v>
      </c>
      <c r="H274" s="262">
        <v>1</v>
      </c>
      <c r="I274" s="174">
        <v>2000</v>
      </c>
      <c r="J274" s="174">
        <f t="shared" si="0"/>
        <v>2000</v>
      </c>
      <c r="K274" s="172" t="s">
        <v>5</v>
      </c>
      <c r="L274" s="175"/>
      <c r="M274" s="176" t="s">
        <v>5</v>
      </c>
      <c r="N274" s="177" t="s">
        <v>40</v>
      </c>
      <c r="O274" s="154">
        <v>0</v>
      </c>
      <c r="P274" s="154">
        <f t="shared" si="1"/>
        <v>0</v>
      </c>
      <c r="Q274" s="154">
        <v>0</v>
      </c>
      <c r="R274" s="154">
        <f t="shared" si="2"/>
        <v>0</v>
      </c>
      <c r="S274" s="154">
        <v>0</v>
      </c>
      <c r="T274" s="155">
        <f t="shared" si="3"/>
        <v>0</v>
      </c>
      <c r="AR274" s="22" t="s">
        <v>172</v>
      </c>
      <c r="AT274" s="22" t="s">
        <v>239</v>
      </c>
      <c r="AU274" s="22" t="s">
        <v>82</v>
      </c>
      <c r="AY274" s="22" t="s">
        <v>132</v>
      </c>
      <c r="BE274" s="156">
        <f t="shared" si="4"/>
        <v>2000</v>
      </c>
      <c r="BF274" s="156">
        <f t="shared" si="5"/>
        <v>0</v>
      </c>
      <c r="BG274" s="156">
        <f t="shared" si="6"/>
        <v>0</v>
      </c>
      <c r="BH274" s="156">
        <f t="shared" si="7"/>
        <v>0</v>
      </c>
      <c r="BI274" s="156">
        <f t="shared" si="8"/>
        <v>0</v>
      </c>
      <c r="BJ274" s="22" t="s">
        <v>32</v>
      </c>
      <c r="BK274" s="156">
        <f t="shared" si="9"/>
        <v>2000</v>
      </c>
      <c r="BL274" s="22" t="s">
        <v>139</v>
      </c>
      <c r="BM274" s="22" t="s">
        <v>561</v>
      </c>
    </row>
    <row r="275" spans="2:65" s="1" customFormat="1" ht="38.25" customHeight="1">
      <c r="B275" s="146"/>
      <c r="C275" s="170" t="s">
        <v>562</v>
      </c>
      <c r="D275" s="170" t="s">
        <v>239</v>
      </c>
      <c r="E275" s="171" t="s">
        <v>563</v>
      </c>
      <c r="F275" s="172" t="s">
        <v>564</v>
      </c>
      <c r="G275" s="173" t="s">
        <v>283</v>
      </c>
      <c r="H275" s="262">
        <v>2</v>
      </c>
      <c r="I275" s="174">
        <v>1500</v>
      </c>
      <c r="J275" s="174">
        <f t="shared" si="0"/>
        <v>3000</v>
      </c>
      <c r="K275" s="172" t="s">
        <v>5</v>
      </c>
      <c r="L275" s="175"/>
      <c r="M275" s="176" t="s">
        <v>5</v>
      </c>
      <c r="N275" s="177" t="s">
        <v>40</v>
      </c>
      <c r="O275" s="154">
        <v>0</v>
      </c>
      <c r="P275" s="154">
        <f t="shared" si="1"/>
        <v>0</v>
      </c>
      <c r="Q275" s="154">
        <v>0</v>
      </c>
      <c r="R275" s="154">
        <f t="shared" si="2"/>
        <v>0</v>
      </c>
      <c r="S275" s="154">
        <v>0</v>
      </c>
      <c r="T275" s="155">
        <f t="shared" si="3"/>
        <v>0</v>
      </c>
      <c r="AR275" s="22" t="s">
        <v>172</v>
      </c>
      <c r="AT275" s="22" t="s">
        <v>239</v>
      </c>
      <c r="AU275" s="22" t="s">
        <v>82</v>
      </c>
      <c r="AY275" s="22" t="s">
        <v>132</v>
      </c>
      <c r="BE275" s="156">
        <f t="shared" si="4"/>
        <v>3000</v>
      </c>
      <c r="BF275" s="156">
        <f t="shared" si="5"/>
        <v>0</v>
      </c>
      <c r="BG275" s="156">
        <f t="shared" si="6"/>
        <v>0</v>
      </c>
      <c r="BH275" s="156">
        <f t="shared" si="7"/>
        <v>0</v>
      </c>
      <c r="BI275" s="156">
        <f t="shared" si="8"/>
        <v>0</v>
      </c>
      <c r="BJ275" s="22" t="s">
        <v>32</v>
      </c>
      <c r="BK275" s="156">
        <f t="shared" si="9"/>
        <v>3000</v>
      </c>
      <c r="BL275" s="22" t="s">
        <v>139</v>
      </c>
      <c r="BM275" s="22" t="s">
        <v>565</v>
      </c>
    </row>
    <row r="276" spans="2:65" s="1" customFormat="1" ht="51" customHeight="1">
      <c r="B276" s="146"/>
      <c r="C276" s="170" t="s">
        <v>566</v>
      </c>
      <c r="D276" s="170" t="s">
        <v>239</v>
      </c>
      <c r="E276" s="171" t="s">
        <v>567</v>
      </c>
      <c r="F276" s="172" t="s">
        <v>568</v>
      </c>
      <c r="G276" s="173" t="s">
        <v>283</v>
      </c>
      <c r="H276" s="262">
        <v>1</v>
      </c>
      <c r="I276" s="174">
        <v>1500</v>
      </c>
      <c r="J276" s="174">
        <f t="shared" si="0"/>
        <v>1500</v>
      </c>
      <c r="K276" s="172" t="s">
        <v>5</v>
      </c>
      <c r="L276" s="175"/>
      <c r="M276" s="176" t="s">
        <v>5</v>
      </c>
      <c r="N276" s="177" t="s">
        <v>40</v>
      </c>
      <c r="O276" s="154">
        <v>0</v>
      </c>
      <c r="P276" s="154">
        <f t="shared" si="1"/>
        <v>0</v>
      </c>
      <c r="Q276" s="154">
        <v>0</v>
      </c>
      <c r="R276" s="154">
        <f t="shared" si="2"/>
        <v>0</v>
      </c>
      <c r="S276" s="154">
        <v>0</v>
      </c>
      <c r="T276" s="155">
        <f t="shared" si="3"/>
        <v>0</v>
      </c>
      <c r="AR276" s="22" t="s">
        <v>172</v>
      </c>
      <c r="AT276" s="22" t="s">
        <v>239</v>
      </c>
      <c r="AU276" s="22" t="s">
        <v>82</v>
      </c>
      <c r="AY276" s="22" t="s">
        <v>132</v>
      </c>
      <c r="BE276" s="156">
        <f t="shared" si="4"/>
        <v>1500</v>
      </c>
      <c r="BF276" s="156">
        <f t="shared" si="5"/>
        <v>0</v>
      </c>
      <c r="BG276" s="156">
        <f t="shared" si="6"/>
        <v>0</v>
      </c>
      <c r="BH276" s="156">
        <f t="shared" si="7"/>
        <v>0</v>
      </c>
      <c r="BI276" s="156">
        <f t="shared" si="8"/>
        <v>0</v>
      </c>
      <c r="BJ276" s="22" t="s">
        <v>32</v>
      </c>
      <c r="BK276" s="156">
        <f t="shared" si="9"/>
        <v>1500</v>
      </c>
      <c r="BL276" s="22" t="s">
        <v>139</v>
      </c>
      <c r="BM276" s="22" t="s">
        <v>569</v>
      </c>
    </row>
    <row r="277" spans="2:65" s="1" customFormat="1" ht="38.25" customHeight="1">
      <c r="B277" s="146"/>
      <c r="C277" s="170" t="s">
        <v>570</v>
      </c>
      <c r="D277" s="170" t="s">
        <v>239</v>
      </c>
      <c r="E277" s="171" t="s">
        <v>571</v>
      </c>
      <c r="F277" s="172" t="s">
        <v>572</v>
      </c>
      <c r="G277" s="173" t="s">
        <v>283</v>
      </c>
      <c r="H277" s="262">
        <v>1</v>
      </c>
      <c r="I277" s="174">
        <v>1500</v>
      </c>
      <c r="J277" s="174">
        <f t="shared" si="0"/>
        <v>1500</v>
      </c>
      <c r="K277" s="172" t="s">
        <v>5</v>
      </c>
      <c r="L277" s="175"/>
      <c r="M277" s="176" t="s">
        <v>5</v>
      </c>
      <c r="N277" s="177" t="s">
        <v>40</v>
      </c>
      <c r="O277" s="154">
        <v>0</v>
      </c>
      <c r="P277" s="154">
        <f t="shared" si="1"/>
        <v>0</v>
      </c>
      <c r="Q277" s="154">
        <v>0</v>
      </c>
      <c r="R277" s="154">
        <f t="shared" si="2"/>
        <v>0</v>
      </c>
      <c r="S277" s="154">
        <v>0</v>
      </c>
      <c r="T277" s="155">
        <f t="shared" si="3"/>
        <v>0</v>
      </c>
      <c r="AR277" s="22" t="s">
        <v>172</v>
      </c>
      <c r="AT277" s="22" t="s">
        <v>239</v>
      </c>
      <c r="AU277" s="22" t="s">
        <v>82</v>
      </c>
      <c r="AY277" s="22" t="s">
        <v>132</v>
      </c>
      <c r="BE277" s="156">
        <f t="shared" si="4"/>
        <v>1500</v>
      </c>
      <c r="BF277" s="156">
        <f t="shared" si="5"/>
        <v>0</v>
      </c>
      <c r="BG277" s="156">
        <f t="shared" si="6"/>
        <v>0</v>
      </c>
      <c r="BH277" s="156">
        <f t="shared" si="7"/>
        <v>0</v>
      </c>
      <c r="BI277" s="156">
        <f t="shared" si="8"/>
        <v>0</v>
      </c>
      <c r="BJ277" s="22" t="s">
        <v>32</v>
      </c>
      <c r="BK277" s="156">
        <f t="shared" si="9"/>
        <v>1500</v>
      </c>
      <c r="BL277" s="22" t="s">
        <v>139</v>
      </c>
      <c r="BM277" s="22" t="s">
        <v>573</v>
      </c>
    </row>
    <row r="278" spans="2:65" s="1" customFormat="1" ht="51" customHeight="1">
      <c r="B278" s="146"/>
      <c r="C278" s="147" t="s">
        <v>574</v>
      </c>
      <c r="D278" s="147" t="s">
        <v>134</v>
      </c>
      <c r="E278" s="148" t="s">
        <v>575</v>
      </c>
      <c r="F278" s="149" t="s">
        <v>576</v>
      </c>
      <c r="G278" s="150" t="s">
        <v>283</v>
      </c>
      <c r="H278" s="259">
        <v>1</v>
      </c>
      <c r="I278" s="151">
        <v>4000</v>
      </c>
      <c r="J278" s="151">
        <f t="shared" si="0"/>
        <v>4000</v>
      </c>
      <c r="K278" s="149" t="s">
        <v>5</v>
      </c>
      <c r="L278" s="36"/>
      <c r="M278" s="152" t="s">
        <v>5</v>
      </c>
      <c r="N278" s="153" t="s">
        <v>40</v>
      </c>
      <c r="O278" s="154">
        <v>0</v>
      </c>
      <c r="P278" s="154">
        <f t="shared" si="1"/>
        <v>0</v>
      </c>
      <c r="Q278" s="154">
        <v>0</v>
      </c>
      <c r="R278" s="154">
        <f t="shared" si="2"/>
        <v>0</v>
      </c>
      <c r="S278" s="154">
        <v>0</v>
      </c>
      <c r="T278" s="155">
        <f t="shared" si="3"/>
        <v>0</v>
      </c>
      <c r="AR278" s="22" t="s">
        <v>139</v>
      </c>
      <c r="AT278" s="22" t="s">
        <v>134</v>
      </c>
      <c r="AU278" s="22" t="s">
        <v>82</v>
      </c>
      <c r="AY278" s="22" t="s">
        <v>132</v>
      </c>
      <c r="BE278" s="156">
        <f t="shared" si="4"/>
        <v>4000</v>
      </c>
      <c r="BF278" s="156">
        <f t="shared" si="5"/>
        <v>0</v>
      </c>
      <c r="BG278" s="156">
        <f t="shared" si="6"/>
        <v>0</v>
      </c>
      <c r="BH278" s="156">
        <f t="shared" si="7"/>
        <v>0</v>
      </c>
      <c r="BI278" s="156">
        <f t="shared" si="8"/>
        <v>0</v>
      </c>
      <c r="BJ278" s="22" t="s">
        <v>32</v>
      </c>
      <c r="BK278" s="156">
        <f t="shared" si="9"/>
        <v>4000</v>
      </c>
      <c r="BL278" s="22" t="s">
        <v>139</v>
      </c>
      <c r="BM278" s="22" t="s">
        <v>577</v>
      </c>
    </row>
    <row r="279" spans="2:65" s="1" customFormat="1" ht="38.25" customHeight="1">
      <c r="B279" s="146"/>
      <c r="C279" s="147" t="s">
        <v>578</v>
      </c>
      <c r="D279" s="147" t="s">
        <v>134</v>
      </c>
      <c r="E279" s="148" t="s">
        <v>579</v>
      </c>
      <c r="F279" s="149" t="s">
        <v>580</v>
      </c>
      <c r="G279" s="150" t="s">
        <v>283</v>
      </c>
      <c r="H279" s="259">
        <v>1</v>
      </c>
      <c r="I279" s="151">
        <v>3900</v>
      </c>
      <c r="J279" s="151">
        <f t="shared" si="0"/>
        <v>3900</v>
      </c>
      <c r="K279" s="149" t="s">
        <v>5</v>
      </c>
      <c r="L279" s="36"/>
      <c r="M279" s="152" t="s">
        <v>5</v>
      </c>
      <c r="N279" s="153" t="s">
        <v>40</v>
      </c>
      <c r="O279" s="154">
        <v>0</v>
      </c>
      <c r="P279" s="154">
        <f t="shared" si="1"/>
        <v>0</v>
      </c>
      <c r="Q279" s="154">
        <v>0</v>
      </c>
      <c r="R279" s="154">
        <f t="shared" si="2"/>
        <v>0</v>
      </c>
      <c r="S279" s="154">
        <v>0</v>
      </c>
      <c r="T279" s="155">
        <f t="shared" si="3"/>
        <v>0</v>
      </c>
      <c r="AR279" s="22" t="s">
        <v>139</v>
      </c>
      <c r="AT279" s="22" t="s">
        <v>134</v>
      </c>
      <c r="AU279" s="22" t="s">
        <v>82</v>
      </c>
      <c r="AY279" s="22" t="s">
        <v>132</v>
      </c>
      <c r="BE279" s="156">
        <f t="shared" si="4"/>
        <v>3900</v>
      </c>
      <c r="BF279" s="156">
        <f t="shared" si="5"/>
        <v>0</v>
      </c>
      <c r="BG279" s="156">
        <f t="shared" si="6"/>
        <v>0</v>
      </c>
      <c r="BH279" s="156">
        <f t="shared" si="7"/>
        <v>0</v>
      </c>
      <c r="BI279" s="156">
        <f t="shared" si="8"/>
        <v>0</v>
      </c>
      <c r="BJ279" s="22" t="s">
        <v>32</v>
      </c>
      <c r="BK279" s="156">
        <f t="shared" si="9"/>
        <v>3900</v>
      </c>
      <c r="BL279" s="22" t="s">
        <v>139</v>
      </c>
      <c r="BM279" s="22" t="s">
        <v>581</v>
      </c>
    </row>
    <row r="280" spans="2:65" s="1" customFormat="1" ht="38.25" customHeight="1">
      <c r="B280" s="146"/>
      <c r="C280" s="170" t="s">
        <v>582</v>
      </c>
      <c r="D280" s="170" t="s">
        <v>239</v>
      </c>
      <c r="E280" s="171" t="s">
        <v>583</v>
      </c>
      <c r="F280" s="172" t="s">
        <v>584</v>
      </c>
      <c r="G280" s="173" t="s">
        <v>283</v>
      </c>
      <c r="H280" s="262">
        <v>1</v>
      </c>
      <c r="I280" s="174">
        <v>5200</v>
      </c>
      <c r="J280" s="174">
        <f t="shared" si="0"/>
        <v>5200</v>
      </c>
      <c r="K280" s="172" t="s">
        <v>5</v>
      </c>
      <c r="L280" s="175"/>
      <c r="M280" s="176" t="s">
        <v>5</v>
      </c>
      <c r="N280" s="177" t="s">
        <v>40</v>
      </c>
      <c r="O280" s="154">
        <v>0</v>
      </c>
      <c r="P280" s="154">
        <f t="shared" si="1"/>
        <v>0</v>
      </c>
      <c r="Q280" s="154">
        <v>0</v>
      </c>
      <c r="R280" s="154">
        <f t="shared" si="2"/>
        <v>0</v>
      </c>
      <c r="S280" s="154">
        <v>0</v>
      </c>
      <c r="T280" s="155">
        <f t="shared" si="3"/>
        <v>0</v>
      </c>
      <c r="AR280" s="22" t="s">
        <v>172</v>
      </c>
      <c r="AT280" s="22" t="s">
        <v>239</v>
      </c>
      <c r="AU280" s="22" t="s">
        <v>82</v>
      </c>
      <c r="AY280" s="22" t="s">
        <v>132</v>
      </c>
      <c r="BE280" s="156">
        <f t="shared" si="4"/>
        <v>5200</v>
      </c>
      <c r="BF280" s="156">
        <f t="shared" si="5"/>
        <v>0</v>
      </c>
      <c r="BG280" s="156">
        <f t="shared" si="6"/>
        <v>0</v>
      </c>
      <c r="BH280" s="156">
        <f t="shared" si="7"/>
        <v>0</v>
      </c>
      <c r="BI280" s="156">
        <f t="shared" si="8"/>
        <v>0</v>
      </c>
      <c r="BJ280" s="22" t="s">
        <v>32</v>
      </c>
      <c r="BK280" s="156">
        <f t="shared" si="9"/>
        <v>5200</v>
      </c>
      <c r="BL280" s="22" t="s">
        <v>139</v>
      </c>
      <c r="BM280" s="22" t="s">
        <v>585</v>
      </c>
    </row>
    <row r="281" spans="2:65" s="1" customFormat="1" ht="25.5" customHeight="1">
      <c r="B281" s="146"/>
      <c r="C281" s="170" t="s">
        <v>586</v>
      </c>
      <c r="D281" s="170" t="s">
        <v>239</v>
      </c>
      <c r="E281" s="171" t="s">
        <v>587</v>
      </c>
      <c r="F281" s="172" t="s">
        <v>588</v>
      </c>
      <c r="G281" s="173" t="s">
        <v>283</v>
      </c>
      <c r="H281" s="262">
        <v>1</v>
      </c>
      <c r="I281" s="174">
        <v>500</v>
      </c>
      <c r="J281" s="174">
        <f t="shared" si="0"/>
        <v>500</v>
      </c>
      <c r="K281" s="172" t="s">
        <v>5</v>
      </c>
      <c r="L281" s="175"/>
      <c r="M281" s="176" t="s">
        <v>5</v>
      </c>
      <c r="N281" s="177" t="s">
        <v>40</v>
      </c>
      <c r="O281" s="154">
        <v>0</v>
      </c>
      <c r="P281" s="154">
        <f t="shared" si="1"/>
        <v>0</v>
      </c>
      <c r="Q281" s="154">
        <v>0</v>
      </c>
      <c r="R281" s="154">
        <f t="shared" si="2"/>
        <v>0</v>
      </c>
      <c r="S281" s="154">
        <v>0</v>
      </c>
      <c r="T281" s="155">
        <f t="shared" si="3"/>
        <v>0</v>
      </c>
      <c r="AR281" s="22" t="s">
        <v>172</v>
      </c>
      <c r="AT281" s="22" t="s">
        <v>239</v>
      </c>
      <c r="AU281" s="22" t="s">
        <v>82</v>
      </c>
      <c r="AY281" s="22" t="s">
        <v>132</v>
      </c>
      <c r="BE281" s="156">
        <f t="shared" si="4"/>
        <v>500</v>
      </c>
      <c r="BF281" s="156">
        <f t="shared" si="5"/>
        <v>0</v>
      </c>
      <c r="BG281" s="156">
        <f t="shared" si="6"/>
        <v>0</v>
      </c>
      <c r="BH281" s="156">
        <f t="shared" si="7"/>
        <v>0</v>
      </c>
      <c r="BI281" s="156">
        <f t="shared" si="8"/>
        <v>0</v>
      </c>
      <c r="BJ281" s="22" t="s">
        <v>32</v>
      </c>
      <c r="BK281" s="156">
        <f t="shared" si="9"/>
        <v>500</v>
      </c>
      <c r="BL281" s="22" t="s">
        <v>139</v>
      </c>
      <c r="BM281" s="22" t="s">
        <v>589</v>
      </c>
    </row>
    <row r="282" spans="2:65" s="1" customFormat="1" ht="51" customHeight="1">
      <c r="B282" s="146"/>
      <c r="C282" s="147" t="s">
        <v>590</v>
      </c>
      <c r="D282" s="147" t="s">
        <v>134</v>
      </c>
      <c r="E282" s="148" t="s">
        <v>591</v>
      </c>
      <c r="F282" s="149" t="s">
        <v>592</v>
      </c>
      <c r="G282" s="150" t="s">
        <v>283</v>
      </c>
      <c r="H282" s="259">
        <v>1</v>
      </c>
      <c r="I282" s="151">
        <v>8000</v>
      </c>
      <c r="J282" s="151">
        <f t="shared" si="0"/>
        <v>8000</v>
      </c>
      <c r="K282" s="149" t="s">
        <v>5</v>
      </c>
      <c r="L282" s="36"/>
      <c r="M282" s="152" t="s">
        <v>5</v>
      </c>
      <c r="N282" s="153" t="s">
        <v>40</v>
      </c>
      <c r="O282" s="154">
        <v>0</v>
      </c>
      <c r="P282" s="154">
        <f t="shared" si="1"/>
        <v>0</v>
      </c>
      <c r="Q282" s="154">
        <v>0</v>
      </c>
      <c r="R282" s="154">
        <f t="shared" si="2"/>
        <v>0</v>
      </c>
      <c r="S282" s="154">
        <v>0</v>
      </c>
      <c r="T282" s="155">
        <f t="shared" si="3"/>
        <v>0</v>
      </c>
      <c r="AR282" s="22" t="s">
        <v>139</v>
      </c>
      <c r="AT282" s="22" t="s">
        <v>134</v>
      </c>
      <c r="AU282" s="22" t="s">
        <v>82</v>
      </c>
      <c r="AY282" s="22" t="s">
        <v>132</v>
      </c>
      <c r="BE282" s="156">
        <f t="shared" si="4"/>
        <v>8000</v>
      </c>
      <c r="BF282" s="156">
        <f t="shared" si="5"/>
        <v>0</v>
      </c>
      <c r="BG282" s="156">
        <f t="shared" si="6"/>
        <v>0</v>
      </c>
      <c r="BH282" s="156">
        <f t="shared" si="7"/>
        <v>0</v>
      </c>
      <c r="BI282" s="156">
        <f t="shared" si="8"/>
        <v>0</v>
      </c>
      <c r="BJ282" s="22" t="s">
        <v>32</v>
      </c>
      <c r="BK282" s="156">
        <f t="shared" si="9"/>
        <v>8000</v>
      </c>
      <c r="BL282" s="22" t="s">
        <v>139</v>
      </c>
      <c r="BM282" s="22" t="s">
        <v>593</v>
      </c>
    </row>
    <row r="283" spans="2:65" s="10" customFormat="1" ht="29.85" customHeight="1">
      <c r="B283" s="134"/>
      <c r="D283" s="135" t="s">
        <v>68</v>
      </c>
      <c r="E283" s="144" t="s">
        <v>594</v>
      </c>
      <c r="F283" s="144" t="s">
        <v>595</v>
      </c>
      <c r="H283" s="263"/>
      <c r="J283" s="145">
        <f>BK283</f>
        <v>7188</v>
      </c>
      <c r="L283" s="134"/>
      <c r="M283" s="138"/>
      <c r="N283" s="139"/>
      <c r="O283" s="139"/>
      <c r="P283" s="140">
        <f>SUM(P284:P293)</f>
        <v>1.4234</v>
      </c>
      <c r="Q283" s="139"/>
      <c r="R283" s="140">
        <f>SUM(R284:R293)</f>
        <v>0</v>
      </c>
      <c r="S283" s="139"/>
      <c r="T283" s="141">
        <f>SUM(T284:T293)</f>
        <v>0</v>
      </c>
      <c r="AR283" s="135" t="s">
        <v>32</v>
      </c>
      <c r="AT283" s="142" t="s">
        <v>68</v>
      </c>
      <c r="AU283" s="142" t="s">
        <v>32</v>
      </c>
      <c r="AY283" s="135" t="s">
        <v>132</v>
      </c>
      <c r="BK283" s="143">
        <f>SUM(BK284:BK293)</f>
        <v>7188</v>
      </c>
    </row>
    <row r="284" spans="2:65" s="1" customFormat="1" ht="25.5" customHeight="1">
      <c r="B284" s="146"/>
      <c r="C284" s="147" t="s">
        <v>596</v>
      </c>
      <c r="D284" s="147" t="s">
        <v>134</v>
      </c>
      <c r="E284" s="148" t="s">
        <v>597</v>
      </c>
      <c r="F284" s="149" t="s">
        <v>598</v>
      </c>
      <c r="G284" s="150" t="s">
        <v>355</v>
      </c>
      <c r="H284" s="259">
        <v>10.199999999999999</v>
      </c>
      <c r="I284" s="151">
        <v>44</v>
      </c>
      <c r="J284" s="151">
        <f>ROUND(I284*H284,2)</f>
        <v>448.8</v>
      </c>
      <c r="K284" s="149" t="s">
        <v>138</v>
      </c>
      <c r="L284" s="36"/>
      <c r="M284" s="152" t="s">
        <v>5</v>
      </c>
      <c r="N284" s="153" t="s">
        <v>40</v>
      </c>
      <c r="O284" s="154">
        <v>0.03</v>
      </c>
      <c r="P284" s="154">
        <f>O284*H284</f>
        <v>0.30599999999999999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22" t="s">
        <v>139</v>
      </c>
      <c r="AT284" s="22" t="s">
        <v>134</v>
      </c>
      <c r="AU284" s="22" t="s">
        <v>82</v>
      </c>
      <c r="AY284" s="22" t="s">
        <v>132</v>
      </c>
      <c r="BE284" s="156">
        <f>IF(N284="základní",J284,0)</f>
        <v>448.8</v>
      </c>
      <c r="BF284" s="156">
        <f>IF(N284="snížená",J284,0)</f>
        <v>0</v>
      </c>
      <c r="BG284" s="156">
        <f>IF(N284="zákl. přenesená",J284,0)</f>
        <v>0</v>
      </c>
      <c r="BH284" s="156">
        <f>IF(N284="sníž. přenesená",J284,0)</f>
        <v>0</v>
      </c>
      <c r="BI284" s="156">
        <f>IF(N284="nulová",J284,0)</f>
        <v>0</v>
      </c>
      <c r="BJ284" s="22" t="s">
        <v>32</v>
      </c>
      <c r="BK284" s="156">
        <f>ROUND(I284*H284,2)</f>
        <v>448.8</v>
      </c>
      <c r="BL284" s="22" t="s">
        <v>139</v>
      </c>
      <c r="BM284" s="22" t="s">
        <v>599</v>
      </c>
    </row>
    <row r="285" spans="2:65" s="11" customFormat="1">
      <c r="B285" s="157"/>
      <c r="D285" s="158" t="s">
        <v>141</v>
      </c>
      <c r="E285" s="159" t="s">
        <v>5</v>
      </c>
      <c r="F285" s="160" t="s">
        <v>600</v>
      </c>
      <c r="H285" s="260">
        <v>10.199999999999999</v>
      </c>
      <c r="L285" s="157"/>
      <c r="M285" s="161"/>
      <c r="N285" s="162"/>
      <c r="O285" s="162"/>
      <c r="P285" s="162"/>
      <c r="Q285" s="162"/>
      <c r="R285" s="162"/>
      <c r="S285" s="162"/>
      <c r="T285" s="163"/>
      <c r="AT285" s="159" t="s">
        <v>141</v>
      </c>
      <c r="AU285" s="159" t="s">
        <v>82</v>
      </c>
      <c r="AV285" s="11" t="s">
        <v>82</v>
      </c>
      <c r="AW285" s="11" t="s">
        <v>31</v>
      </c>
      <c r="AX285" s="11" t="s">
        <v>32</v>
      </c>
      <c r="AY285" s="159" t="s">
        <v>132</v>
      </c>
    </row>
    <row r="286" spans="2:65" s="1" customFormat="1" ht="25.5" customHeight="1">
      <c r="B286" s="146"/>
      <c r="C286" s="147" t="s">
        <v>601</v>
      </c>
      <c r="D286" s="147" t="s">
        <v>134</v>
      </c>
      <c r="E286" s="148" t="s">
        <v>602</v>
      </c>
      <c r="F286" s="149" t="s">
        <v>603</v>
      </c>
      <c r="G286" s="150" t="s">
        <v>355</v>
      </c>
      <c r="H286" s="259">
        <v>193.8</v>
      </c>
      <c r="I286" s="151">
        <v>9</v>
      </c>
      <c r="J286" s="151">
        <f>ROUND(I286*H286,2)</f>
        <v>1744.2</v>
      </c>
      <c r="K286" s="149" t="s">
        <v>138</v>
      </c>
      <c r="L286" s="36"/>
      <c r="M286" s="152" t="s">
        <v>5</v>
      </c>
      <c r="N286" s="153" t="s">
        <v>40</v>
      </c>
      <c r="O286" s="154">
        <v>2E-3</v>
      </c>
      <c r="P286" s="154">
        <f>O286*H286</f>
        <v>0.38760000000000006</v>
      </c>
      <c r="Q286" s="154">
        <v>0</v>
      </c>
      <c r="R286" s="154">
        <f>Q286*H286</f>
        <v>0</v>
      </c>
      <c r="S286" s="154">
        <v>0</v>
      </c>
      <c r="T286" s="155">
        <f>S286*H286</f>
        <v>0</v>
      </c>
      <c r="AR286" s="22" t="s">
        <v>139</v>
      </c>
      <c r="AT286" s="22" t="s">
        <v>134</v>
      </c>
      <c r="AU286" s="22" t="s">
        <v>82</v>
      </c>
      <c r="AY286" s="22" t="s">
        <v>132</v>
      </c>
      <c r="BE286" s="156">
        <f>IF(N286="základní",J286,0)</f>
        <v>1744.2</v>
      </c>
      <c r="BF286" s="156">
        <f>IF(N286="snížená",J286,0)</f>
        <v>0</v>
      </c>
      <c r="BG286" s="156">
        <f>IF(N286="zákl. přenesená",J286,0)</f>
        <v>0</v>
      </c>
      <c r="BH286" s="156">
        <f>IF(N286="sníž. přenesená",J286,0)</f>
        <v>0</v>
      </c>
      <c r="BI286" s="156">
        <f>IF(N286="nulová",J286,0)</f>
        <v>0</v>
      </c>
      <c r="BJ286" s="22" t="s">
        <v>32</v>
      </c>
      <c r="BK286" s="156">
        <f>ROUND(I286*H286,2)</f>
        <v>1744.2</v>
      </c>
      <c r="BL286" s="22" t="s">
        <v>139</v>
      </c>
      <c r="BM286" s="22" t="s">
        <v>604</v>
      </c>
    </row>
    <row r="287" spans="2:65" s="11" customFormat="1">
      <c r="B287" s="157"/>
      <c r="D287" s="158" t="s">
        <v>141</v>
      </c>
      <c r="E287" s="159" t="s">
        <v>5</v>
      </c>
      <c r="F287" s="160" t="s">
        <v>605</v>
      </c>
      <c r="H287" s="260">
        <v>193.8</v>
      </c>
      <c r="L287" s="157"/>
      <c r="M287" s="161"/>
      <c r="N287" s="162"/>
      <c r="O287" s="162"/>
      <c r="P287" s="162"/>
      <c r="Q287" s="162"/>
      <c r="R287" s="162"/>
      <c r="S287" s="162"/>
      <c r="T287" s="163"/>
      <c r="AT287" s="159" t="s">
        <v>141</v>
      </c>
      <c r="AU287" s="159" t="s">
        <v>82</v>
      </c>
      <c r="AV287" s="11" t="s">
        <v>82</v>
      </c>
      <c r="AW287" s="11" t="s">
        <v>31</v>
      </c>
      <c r="AX287" s="11" t="s">
        <v>32</v>
      </c>
      <c r="AY287" s="159" t="s">
        <v>132</v>
      </c>
    </row>
    <row r="288" spans="2:65" s="1" customFormat="1" ht="25.5" customHeight="1">
      <c r="B288" s="146"/>
      <c r="C288" s="147" t="s">
        <v>606</v>
      </c>
      <c r="D288" s="147" t="s">
        <v>134</v>
      </c>
      <c r="E288" s="148" t="s">
        <v>607</v>
      </c>
      <c r="F288" s="149" t="s">
        <v>608</v>
      </c>
      <c r="G288" s="150" t="s">
        <v>355</v>
      </c>
      <c r="H288" s="259">
        <v>8.1999999999999993</v>
      </c>
      <c r="I288" s="151">
        <v>48</v>
      </c>
      <c r="J288" s="151">
        <f>ROUND(I288*H288,2)</f>
        <v>393.6</v>
      </c>
      <c r="K288" s="149" t="s">
        <v>138</v>
      </c>
      <c r="L288" s="36"/>
      <c r="M288" s="152" t="s">
        <v>5</v>
      </c>
      <c r="N288" s="153" t="s">
        <v>40</v>
      </c>
      <c r="O288" s="154">
        <v>3.2000000000000001E-2</v>
      </c>
      <c r="P288" s="154">
        <f>O288*H288</f>
        <v>0.26239999999999997</v>
      </c>
      <c r="Q288" s="154">
        <v>0</v>
      </c>
      <c r="R288" s="154">
        <f>Q288*H288</f>
        <v>0</v>
      </c>
      <c r="S288" s="154">
        <v>0</v>
      </c>
      <c r="T288" s="155">
        <f>S288*H288</f>
        <v>0</v>
      </c>
      <c r="AR288" s="22" t="s">
        <v>139</v>
      </c>
      <c r="AT288" s="22" t="s">
        <v>134</v>
      </c>
      <c r="AU288" s="22" t="s">
        <v>82</v>
      </c>
      <c r="AY288" s="22" t="s">
        <v>132</v>
      </c>
      <c r="BE288" s="156">
        <f>IF(N288="základní",J288,0)</f>
        <v>393.6</v>
      </c>
      <c r="BF288" s="156">
        <f>IF(N288="snížená",J288,0)</f>
        <v>0</v>
      </c>
      <c r="BG288" s="156">
        <f>IF(N288="zákl. přenesená",J288,0)</f>
        <v>0</v>
      </c>
      <c r="BH288" s="156">
        <f>IF(N288="sníž. přenesená",J288,0)</f>
        <v>0</v>
      </c>
      <c r="BI288" s="156">
        <f>IF(N288="nulová",J288,0)</f>
        <v>0</v>
      </c>
      <c r="BJ288" s="22" t="s">
        <v>32</v>
      </c>
      <c r="BK288" s="156">
        <f>ROUND(I288*H288,2)</f>
        <v>393.6</v>
      </c>
      <c r="BL288" s="22" t="s">
        <v>139</v>
      </c>
      <c r="BM288" s="22" t="s">
        <v>609</v>
      </c>
    </row>
    <row r="289" spans="2:65" s="11" customFormat="1">
      <c r="B289" s="157"/>
      <c r="D289" s="158" t="s">
        <v>141</v>
      </c>
      <c r="E289" s="159" t="s">
        <v>5</v>
      </c>
      <c r="F289" s="160" t="s">
        <v>610</v>
      </c>
      <c r="H289" s="260">
        <v>8.1999999999999993</v>
      </c>
      <c r="L289" s="157"/>
      <c r="M289" s="161"/>
      <c r="N289" s="162"/>
      <c r="O289" s="162"/>
      <c r="P289" s="162"/>
      <c r="Q289" s="162"/>
      <c r="R289" s="162"/>
      <c r="S289" s="162"/>
      <c r="T289" s="163"/>
      <c r="AT289" s="159" t="s">
        <v>141</v>
      </c>
      <c r="AU289" s="159" t="s">
        <v>82</v>
      </c>
      <c r="AV289" s="11" t="s">
        <v>82</v>
      </c>
      <c r="AW289" s="11" t="s">
        <v>31</v>
      </c>
      <c r="AX289" s="11" t="s">
        <v>32</v>
      </c>
      <c r="AY289" s="159" t="s">
        <v>132</v>
      </c>
    </row>
    <row r="290" spans="2:65" s="1" customFormat="1" ht="25.5" customHeight="1">
      <c r="B290" s="146"/>
      <c r="C290" s="147" t="s">
        <v>611</v>
      </c>
      <c r="D290" s="147" t="s">
        <v>134</v>
      </c>
      <c r="E290" s="148" t="s">
        <v>612</v>
      </c>
      <c r="F290" s="149" t="s">
        <v>603</v>
      </c>
      <c r="G290" s="150" t="s">
        <v>355</v>
      </c>
      <c r="H290" s="259">
        <v>155.80000000000001</v>
      </c>
      <c r="I290" s="151">
        <v>13</v>
      </c>
      <c r="J290" s="151">
        <f>ROUND(I290*H290,2)</f>
        <v>2025.4</v>
      </c>
      <c r="K290" s="149" t="s">
        <v>138</v>
      </c>
      <c r="L290" s="36"/>
      <c r="M290" s="152" t="s">
        <v>5</v>
      </c>
      <c r="N290" s="153" t="s">
        <v>40</v>
      </c>
      <c r="O290" s="154">
        <v>3.0000000000000001E-3</v>
      </c>
      <c r="P290" s="154">
        <f>O290*H290</f>
        <v>0.46740000000000004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22" t="s">
        <v>139</v>
      </c>
      <c r="AT290" s="22" t="s">
        <v>134</v>
      </c>
      <c r="AU290" s="22" t="s">
        <v>82</v>
      </c>
      <c r="AY290" s="22" t="s">
        <v>132</v>
      </c>
      <c r="BE290" s="156">
        <f>IF(N290="základní",J290,0)</f>
        <v>2025.4</v>
      </c>
      <c r="BF290" s="156">
        <f>IF(N290="snížená",J290,0)</f>
        <v>0</v>
      </c>
      <c r="BG290" s="156">
        <f>IF(N290="zákl. přenesená",J290,0)</f>
        <v>0</v>
      </c>
      <c r="BH290" s="156">
        <f>IF(N290="sníž. přenesená",J290,0)</f>
        <v>0</v>
      </c>
      <c r="BI290" s="156">
        <f>IF(N290="nulová",J290,0)</f>
        <v>0</v>
      </c>
      <c r="BJ290" s="22" t="s">
        <v>32</v>
      </c>
      <c r="BK290" s="156">
        <f>ROUND(I290*H290,2)</f>
        <v>2025.4</v>
      </c>
      <c r="BL290" s="22" t="s">
        <v>139</v>
      </c>
      <c r="BM290" s="22" t="s">
        <v>613</v>
      </c>
    </row>
    <row r="291" spans="2:65" s="11" customFormat="1">
      <c r="B291" s="157"/>
      <c r="D291" s="158" t="s">
        <v>141</v>
      </c>
      <c r="E291" s="159" t="s">
        <v>5</v>
      </c>
      <c r="F291" s="160" t="s">
        <v>614</v>
      </c>
      <c r="H291" s="260">
        <v>155.80000000000001</v>
      </c>
      <c r="L291" s="157"/>
      <c r="M291" s="161"/>
      <c r="N291" s="162"/>
      <c r="O291" s="162"/>
      <c r="P291" s="162"/>
      <c r="Q291" s="162"/>
      <c r="R291" s="162"/>
      <c r="S291" s="162"/>
      <c r="T291" s="163"/>
      <c r="AT291" s="159" t="s">
        <v>141</v>
      </c>
      <c r="AU291" s="159" t="s">
        <v>82</v>
      </c>
      <c r="AV291" s="11" t="s">
        <v>82</v>
      </c>
      <c r="AW291" s="11" t="s">
        <v>31</v>
      </c>
      <c r="AX291" s="11" t="s">
        <v>32</v>
      </c>
      <c r="AY291" s="159" t="s">
        <v>132</v>
      </c>
    </row>
    <row r="292" spans="2:65" s="1" customFormat="1" ht="25.5" customHeight="1">
      <c r="B292" s="146"/>
      <c r="C292" s="147" t="s">
        <v>615</v>
      </c>
      <c r="D292" s="147" t="s">
        <v>134</v>
      </c>
      <c r="E292" s="148" t="s">
        <v>616</v>
      </c>
      <c r="F292" s="149" t="s">
        <v>617</v>
      </c>
      <c r="G292" s="150" t="s">
        <v>355</v>
      </c>
      <c r="H292" s="259">
        <v>8.1999999999999993</v>
      </c>
      <c r="I292" s="151">
        <v>140</v>
      </c>
      <c r="J292" s="151">
        <f>ROUND(I292*H292,2)</f>
        <v>1148</v>
      </c>
      <c r="K292" s="149" t="s">
        <v>138</v>
      </c>
      <c r="L292" s="36"/>
      <c r="M292" s="152" t="s">
        <v>5</v>
      </c>
      <c r="N292" s="153" t="s">
        <v>40</v>
      </c>
      <c r="O292" s="154">
        <v>0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22" t="s">
        <v>139</v>
      </c>
      <c r="AT292" s="22" t="s">
        <v>134</v>
      </c>
      <c r="AU292" s="22" t="s">
        <v>82</v>
      </c>
      <c r="AY292" s="22" t="s">
        <v>132</v>
      </c>
      <c r="BE292" s="156">
        <f>IF(N292="základní",J292,0)</f>
        <v>1148</v>
      </c>
      <c r="BF292" s="156">
        <f>IF(N292="snížená",J292,0)</f>
        <v>0</v>
      </c>
      <c r="BG292" s="156">
        <f>IF(N292="zákl. přenesená",J292,0)</f>
        <v>0</v>
      </c>
      <c r="BH292" s="156">
        <f>IF(N292="sníž. přenesená",J292,0)</f>
        <v>0</v>
      </c>
      <c r="BI292" s="156">
        <f>IF(N292="nulová",J292,0)</f>
        <v>0</v>
      </c>
      <c r="BJ292" s="22" t="s">
        <v>32</v>
      </c>
      <c r="BK292" s="156">
        <f>ROUND(I292*H292,2)</f>
        <v>1148</v>
      </c>
      <c r="BL292" s="22" t="s">
        <v>139</v>
      </c>
      <c r="BM292" s="22" t="s">
        <v>618</v>
      </c>
    </row>
    <row r="293" spans="2:65" s="1" customFormat="1" ht="25.5" customHeight="1">
      <c r="B293" s="146"/>
      <c r="C293" s="147" t="s">
        <v>619</v>
      </c>
      <c r="D293" s="147" t="s">
        <v>134</v>
      </c>
      <c r="E293" s="148" t="s">
        <v>620</v>
      </c>
      <c r="F293" s="149" t="s">
        <v>621</v>
      </c>
      <c r="G293" s="150" t="s">
        <v>355</v>
      </c>
      <c r="H293" s="259">
        <v>10.199999999999999</v>
      </c>
      <c r="I293" s="151">
        <v>140</v>
      </c>
      <c r="J293" s="151">
        <f>ROUND(I293*H293,2)</f>
        <v>1428</v>
      </c>
      <c r="K293" s="149" t="s">
        <v>138</v>
      </c>
      <c r="L293" s="36"/>
      <c r="M293" s="152" t="s">
        <v>5</v>
      </c>
      <c r="N293" s="153" t="s">
        <v>40</v>
      </c>
      <c r="O293" s="154">
        <v>0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22" t="s">
        <v>139</v>
      </c>
      <c r="AT293" s="22" t="s">
        <v>134</v>
      </c>
      <c r="AU293" s="22" t="s">
        <v>82</v>
      </c>
      <c r="AY293" s="22" t="s">
        <v>132</v>
      </c>
      <c r="BE293" s="156">
        <f>IF(N293="základní",J293,0)</f>
        <v>1428</v>
      </c>
      <c r="BF293" s="156">
        <f>IF(N293="snížená",J293,0)</f>
        <v>0</v>
      </c>
      <c r="BG293" s="156">
        <f>IF(N293="zákl. přenesená",J293,0)</f>
        <v>0</v>
      </c>
      <c r="BH293" s="156">
        <f>IF(N293="sníž. přenesená",J293,0)</f>
        <v>0</v>
      </c>
      <c r="BI293" s="156">
        <f>IF(N293="nulová",J293,0)</f>
        <v>0</v>
      </c>
      <c r="BJ293" s="22" t="s">
        <v>32</v>
      </c>
      <c r="BK293" s="156">
        <f>ROUND(I293*H293,2)</f>
        <v>1428</v>
      </c>
      <c r="BL293" s="22" t="s">
        <v>139</v>
      </c>
      <c r="BM293" s="22" t="s">
        <v>622</v>
      </c>
    </row>
    <row r="294" spans="2:65" s="10" customFormat="1" ht="29.85" customHeight="1">
      <c r="B294" s="134"/>
      <c r="D294" s="135" t="s">
        <v>68</v>
      </c>
      <c r="E294" s="144" t="s">
        <v>623</v>
      </c>
      <c r="F294" s="144" t="s">
        <v>624</v>
      </c>
      <c r="H294" s="263"/>
      <c r="J294" s="145">
        <f>BK294</f>
        <v>15626.81</v>
      </c>
      <c r="L294" s="134"/>
      <c r="M294" s="138"/>
      <c r="N294" s="139"/>
      <c r="O294" s="139"/>
      <c r="P294" s="140">
        <f>P295</f>
        <v>15.167196000000002</v>
      </c>
      <c r="Q294" s="139"/>
      <c r="R294" s="140">
        <f>R295</f>
        <v>0</v>
      </c>
      <c r="S294" s="139"/>
      <c r="T294" s="141">
        <f>T295</f>
        <v>0</v>
      </c>
      <c r="AR294" s="135" t="s">
        <v>32</v>
      </c>
      <c r="AT294" s="142" t="s">
        <v>68</v>
      </c>
      <c r="AU294" s="142" t="s">
        <v>32</v>
      </c>
      <c r="AY294" s="135" t="s">
        <v>132</v>
      </c>
      <c r="BK294" s="143">
        <f>BK295</f>
        <v>15626.81</v>
      </c>
    </row>
    <row r="295" spans="2:65" s="1" customFormat="1" ht="16.5" customHeight="1">
      <c r="B295" s="146"/>
      <c r="C295" s="147" t="s">
        <v>625</v>
      </c>
      <c r="D295" s="147" t="s">
        <v>134</v>
      </c>
      <c r="E295" s="148" t="s">
        <v>626</v>
      </c>
      <c r="F295" s="149" t="s">
        <v>627</v>
      </c>
      <c r="G295" s="150" t="s">
        <v>355</v>
      </c>
      <c r="H295" s="259">
        <v>114.90300000000001</v>
      </c>
      <c r="I295" s="151">
        <v>136</v>
      </c>
      <c r="J295" s="151">
        <f>ROUND(I295*H295,2)</f>
        <v>15626.81</v>
      </c>
      <c r="K295" s="149" t="s">
        <v>138</v>
      </c>
      <c r="L295" s="36"/>
      <c r="M295" s="152" t="s">
        <v>5</v>
      </c>
      <c r="N295" s="153" t="s">
        <v>40</v>
      </c>
      <c r="O295" s="154">
        <v>0.13200000000000001</v>
      </c>
      <c r="P295" s="154">
        <f>O295*H295</f>
        <v>15.167196000000002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22" t="s">
        <v>139</v>
      </c>
      <c r="AT295" s="22" t="s">
        <v>134</v>
      </c>
      <c r="AU295" s="22" t="s">
        <v>82</v>
      </c>
      <c r="AY295" s="22" t="s">
        <v>132</v>
      </c>
      <c r="BE295" s="156">
        <f>IF(N295="základní",J295,0)</f>
        <v>15626.81</v>
      </c>
      <c r="BF295" s="156">
        <f>IF(N295="snížená",J295,0)</f>
        <v>0</v>
      </c>
      <c r="BG295" s="156">
        <f>IF(N295="zákl. přenesená",J295,0)</f>
        <v>0</v>
      </c>
      <c r="BH295" s="156">
        <f>IF(N295="sníž. přenesená",J295,0)</f>
        <v>0</v>
      </c>
      <c r="BI295" s="156">
        <f>IF(N295="nulová",J295,0)</f>
        <v>0</v>
      </c>
      <c r="BJ295" s="22" t="s">
        <v>32</v>
      </c>
      <c r="BK295" s="156">
        <f>ROUND(I295*H295,2)</f>
        <v>15626.81</v>
      </c>
      <c r="BL295" s="22" t="s">
        <v>139</v>
      </c>
      <c r="BM295" s="22" t="s">
        <v>628</v>
      </c>
    </row>
    <row r="296" spans="2:65" s="10" customFormat="1" ht="37.35" customHeight="1">
      <c r="B296" s="134"/>
      <c r="D296" s="135" t="s">
        <v>68</v>
      </c>
      <c r="E296" s="136" t="s">
        <v>629</v>
      </c>
      <c r="F296" s="136" t="s">
        <v>630</v>
      </c>
      <c r="H296" s="263"/>
      <c r="J296" s="137">
        <f>BK296</f>
        <v>33638</v>
      </c>
      <c r="L296" s="134"/>
      <c r="M296" s="138"/>
      <c r="N296" s="139"/>
      <c r="O296" s="139"/>
      <c r="P296" s="140">
        <f>P297+P302</f>
        <v>21.788800000000002</v>
      </c>
      <c r="Q296" s="139"/>
      <c r="R296" s="140">
        <f>R297+R302</f>
        <v>0.62224799999999991</v>
      </c>
      <c r="S296" s="139"/>
      <c r="T296" s="141">
        <f>T297+T302</f>
        <v>0</v>
      </c>
      <c r="AR296" s="135" t="s">
        <v>82</v>
      </c>
      <c r="AT296" s="142" t="s">
        <v>68</v>
      </c>
      <c r="AU296" s="142" t="s">
        <v>69</v>
      </c>
      <c r="AY296" s="135" t="s">
        <v>132</v>
      </c>
      <c r="BK296" s="143">
        <f>BK297+BK302</f>
        <v>33638</v>
      </c>
    </row>
    <row r="297" spans="2:65" s="10" customFormat="1" ht="19.899999999999999" customHeight="1">
      <c r="B297" s="134"/>
      <c r="D297" s="135" t="s">
        <v>68</v>
      </c>
      <c r="E297" s="144" t="s">
        <v>631</v>
      </c>
      <c r="F297" s="144" t="s">
        <v>632</v>
      </c>
      <c r="H297" s="263"/>
      <c r="J297" s="145">
        <f>BK297</f>
        <v>31143.200000000001</v>
      </c>
      <c r="L297" s="134"/>
      <c r="M297" s="138"/>
      <c r="N297" s="139"/>
      <c r="O297" s="139"/>
      <c r="P297" s="140">
        <f>SUM(P298:P301)</f>
        <v>19.14</v>
      </c>
      <c r="Q297" s="139"/>
      <c r="R297" s="140">
        <f>SUM(R298:R301)</f>
        <v>0.61885999999999997</v>
      </c>
      <c r="S297" s="139"/>
      <c r="T297" s="141">
        <f>SUM(T298:T301)</f>
        <v>0</v>
      </c>
      <c r="AR297" s="135" t="s">
        <v>82</v>
      </c>
      <c r="AT297" s="142" t="s">
        <v>68</v>
      </c>
      <c r="AU297" s="142" t="s">
        <v>32</v>
      </c>
      <c r="AY297" s="135" t="s">
        <v>132</v>
      </c>
      <c r="BK297" s="143">
        <f>SUM(BK298:BK301)</f>
        <v>31143.200000000001</v>
      </c>
    </row>
    <row r="298" spans="2:65" s="1" customFormat="1" ht="16.5" customHeight="1">
      <c r="B298" s="146"/>
      <c r="C298" s="147" t="s">
        <v>633</v>
      </c>
      <c r="D298" s="147" t="s">
        <v>134</v>
      </c>
      <c r="E298" s="148" t="s">
        <v>634</v>
      </c>
      <c r="F298" s="149" t="s">
        <v>635</v>
      </c>
      <c r="G298" s="150" t="s">
        <v>150</v>
      </c>
      <c r="H298" s="259">
        <v>22</v>
      </c>
      <c r="I298" s="151">
        <v>386</v>
      </c>
      <c r="J298" s="151">
        <f>ROUND(I298*H298,2)</f>
        <v>8492</v>
      </c>
      <c r="K298" s="149" t="s">
        <v>138</v>
      </c>
      <c r="L298" s="36"/>
      <c r="M298" s="152" t="s">
        <v>5</v>
      </c>
      <c r="N298" s="153" t="s">
        <v>40</v>
      </c>
      <c r="O298" s="154">
        <v>0.87</v>
      </c>
      <c r="P298" s="154">
        <f>O298*H298</f>
        <v>19.14</v>
      </c>
      <c r="Q298" s="154">
        <v>6.3000000000000003E-4</v>
      </c>
      <c r="R298" s="154">
        <f>Q298*H298</f>
        <v>1.3860000000000001E-2</v>
      </c>
      <c r="S298" s="154">
        <v>0</v>
      </c>
      <c r="T298" s="155">
        <f>S298*H298</f>
        <v>0</v>
      </c>
      <c r="AR298" s="22" t="s">
        <v>84</v>
      </c>
      <c r="AT298" s="22" t="s">
        <v>134</v>
      </c>
      <c r="AU298" s="22" t="s">
        <v>82</v>
      </c>
      <c r="AY298" s="22" t="s">
        <v>132</v>
      </c>
      <c r="BE298" s="156">
        <f>IF(N298="základní",J298,0)</f>
        <v>8492</v>
      </c>
      <c r="BF298" s="156">
        <f>IF(N298="snížená",J298,0)</f>
        <v>0</v>
      </c>
      <c r="BG298" s="156">
        <f>IF(N298="zákl. přenesená",J298,0)</f>
        <v>0</v>
      </c>
      <c r="BH298" s="156">
        <f>IF(N298="sníž. přenesená",J298,0)</f>
        <v>0</v>
      </c>
      <c r="BI298" s="156">
        <f>IF(N298="nulová",J298,0)</f>
        <v>0</v>
      </c>
      <c r="BJ298" s="22" t="s">
        <v>32</v>
      </c>
      <c r="BK298" s="156">
        <f>ROUND(I298*H298,2)</f>
        <v>8492</v>
      </c>
      <c r="BL298" s="22" t="s">
        <v>84</v>
      </c>
      <c r="BM298" s="22" t="s">
        <v>636</v>
      </c>
    </row>
    <row r="299" spans="2:65" s="11" customFormat="1">
      <c r="B299" s="157"/>
      <c r="D299" s="158" t="s">
        <v>141</v>
      </c>
      <c r="E299" s="159" t="s">
        <v>5</v>
      </c>
      <c r="F299" s="160" t="s">
        <v>637</v>
      </c>
      <c r="H299" s="260">
        <v>22</v>
      </c>
      <c r="L299" s="157"/>
      <c r="M299" s="161"/>
      <c r="N299" s="162"/>
      <c r="O299" s="162"/>
      <c r="P299" s="162"/>
      <c r="Q299" s="162"/>
      <c r="R299" s="162"/>
      <c r="S299" s="162"/>
      <c r="T299" s="163"/>
      <c r="AT299" s="159" t="s">
        <v>141</v>
      </c>
      <c r="AU299" s="159" t="s">
        <v>82</v>
      </c>
      <c r="AV299" s="11" t="s">
        <v>82</v>
      </c>
      <c r="AW299" s="11" t="s">
        <v>31</v>
      </c>
      <c r="AX299" s="11" t="s">
        <v>32</v>
      </c>
      <c r="AY299" s="159" t="s">
        <v>132</v>
      </c>
    </row>
    <row r="300" spans="2:65" s="1" customFormat="1" ht="16.5" customHeight="1">
      <c r="B300" s="146"/>
      <c r="C300" s="170" t="s">
        <v>638</v>
      </c>
      <c r="D300" s="170" t="s">
        <v>239</v>
      </c>
      <c r="E300" s="171" t="s">
        <v>639</v>
      </c>
      <c r="F300" s="172" t="s">
        <v>640</v>
      </c>
      <c r="G300" s="173" t="s">
        <v>155</v>
      </c>
      <c r="H300" s="262">
        <v>1.21</v>
      </c>
      <c r="I300" s="174">
        <v>18720</v>
      </c>
      <c r="J300" s="174">
        <f>ROUND(I300*H300,2)</f>
        <v>22651.200000000001</v>
      </c>
      <c r="K300" s="172" t="s">
        <v>138</v>
      </c>
      <c r="L300" s="175"/>
      <c r="M300" s="176" t="s">
        <v>5</v>
      </c>
      <c r="N300" s="177" t="s">
        <v>40</v>
      </c>
      <c r="O300" s="154">
        <v>0</v>
      </c>
      <c r="P300" s="154">
        <f>O300*H300</f>
        <v>0</v>
      </c>
      <c r="Q300" s="154">
        <v>0.5</v>
      </c>
      <c r="R300" s="154">
        <f>Q300*H300</f>
        <v>0.60499999999999998</v>
      </c>
      <c r="S300" s="154">
        <v>0</v>
      </c>
      <c r="T300" s="155">
        <f>S300*H300</f>
        <v>0</v>
      </c>
      <c r="AR300" s="22" t="s">
        <v>294</v>
      </c>
      <c r="AT300" s="22" t="s">
        <v>239</v>
      </c>
      <c r="AU300" s="22" t="s">
        <v>82</v>
      </c>
      <c r="AY300" s="22" t="s">
        <v>132</v>
      </c>
      <c r="BE300" s="156">
        <f>IF(N300="základní",J300,0)</f>
        <v>22651.200000000001</v>
      </c>
      <c r="BF300" s="156">
        <f>IF(N300="snížená",J300,0)</f>
        <v>0</v>
      </c>
      <c r="BG300" s="156">
        <f>IF(N300="zákl. přenesená",J300,0)</f>
        <v>0</v>
      </c>
      <c r="BH300" s="156">
        <f>IF(N300="sníž. přenesená",J300,0)</f>
        <v>0</v>
      </c>
      <c r="BI300" s="156">
        <f>IF(N300="nulová",J300,0)</f>
        <v>0</v>
      </c>
      <c r="BJ300" s="22" t="s">
        <v>32</v>
      </c>
      <c r="BK300" s="156">
        <f>ROUND(I300*H300,2)</f>
        <v>22651.200000000001</v>
      </c>
      <c r="BL300" s="22" t="s">
        <v>84</v>
      </c>
      <c r="BM300" s="22" t="s">
        <v>641</v>
      </c>
    </row>
    <row r="301" spans="2:65" s="11" customFormat="1">
      <c r="B301" s="157"/>
      <c r="D301" s="158" t="s">
        <v>141</v>
      </c>
      <c r="E301" s="159" t="s">
        <v>5</v>
      </c>
      <c r="F301" s="160" t="s">
        <v>642</v>
      </c>
      <c r="H301" s="260">
        <v>1.21</v>
      </c>
      <c r="L301" s="157"/>
      <c r="M301" s="161"/>
      <c r="N301" s="162"/>
      <c r="O301" s="162"/>
      <c r="P301" s="162"/>
      <c r="Q301" s="162"/>
      <c r="R301" s="162"/>
      <c r="S301" s="162"/>
      <c r="T301" s="163"/>
      <c r="AT301" s="159" t="s">
        <v>141</v>
      </c>
      <c r="AU301" s="159" t="s">
        <v>82</v>
      </c>
      <c r="AV301" s="11" t="s">
        <v>82</v>
      </c>
      <c r="AW301" s="11" t="s">
        <v>31</v>
      </c>
      <c r="AX301" s="11" t="s">
        <v>32</v>
      </c>
      <c r="AY301" s="159" t="s">
        <v>132</v>
      </c>
    </row>
    <row r="302" spans="2:65" s="10" customFormat="1" ht="29.85" customHeight="1">
      <c r="B302" s="134"/>
      <c r="D302" s="135" t="s">
        <v>68</v>
      </c>
      <c r="E302" s="144" t="s">
        <v>643</v>
      </c>
      <c r="F302" s="144" t="s">
        <v>644</v>
      </c>
      <c r="H302" s="263"/>
      <c r="J302" s="145">
        <f>BK302</f>
        <v>2494.8000000000002</v>
      </c>
      <c r="L302" s="134"/>
      <c r="M302" s="138"/>
      <c r="N302" s="139"/>
      <c r="O302" s="139"/>
      <c r="P302" s="140">
        <f>SUM(P303:P304)</f>
        <v>2.6488</v>
      </c>
      <c r="Q302" s="139"/>
      <c r="R302" s="140">
        <f>SUM(R303:R304)</f>
        <v>3.3880000000000004E-3</v>
      </c>
      <c r="S302" s="139"/>
      <c r="T302" s="141">
        <f>SUM(T303:T304)</f>
        <v>0</v>
      </c>
      <c r="AR302" s="135" t="s">
        <v>82</v>
      </c>
      <c r="AT302" s="142" t="s">
        <v>68</v>
      </c>
      <c r="AU302" s="142" t="s">
        <v>32</v>
      </c>
      <c r="AY302" s="135" t="s">
        <v>132</v>
      </c>
      <c r="BK302" s="143">
        <f>SUM(BK303:BK304)</f>
        <v>2494.8000000000002</v>
      </c>
    </row>
    <row r="303" spans="2:65" s="1" customFormat="1" ht="25.5" customHeight="1">
      <c r="B303" s="146"/>
      <c r="C303" s="147" t="s">
        <v>645</v>
      </c>
      <c r="D303" s="147" t="s">
        <v>134</v>
      </c>
      <c r="E303" s="148" t="s">
        <v>646</v>
      </c>
      <c r="F303" s="149" t="s">
        <v>647</v>
      </c>
      <c r="G303" s="150" t="s">
        <v>137</v>
      </c>
      <c r="H303" s="259">
        <v>15.4</v>
      </c>
      <c r="I303" s="151">
        <v>162</v>
      </c>
      <c r="J303" s="151">
        <f>ROUND(I303*H303,2)</f>
        <v>2494.8000000000002</v>
      </c>
      <c r="K303" s="149" t="s">
        <v>138</v>
      </c>
      <c r="L303" s="36"/>
      <c r="M303" s="152" t="s">
        <v>5</v>
      </c>
      <c r="N303" s="153" t="s">
        <v>40</v>
      </c>
      <c r="O303" s="154">
        <v>0.17199999999999999</v>
      </c>
      <c r="P303" s="154">
        <f>O303*H303</f>
        <v>2.6488</v>
      </c>
      <c r="Q303" s="154">
        <v>2.2000000000000001E-4</v>
      </c>
      <c r="R303" s="154">
        <f>Q303*H303</f>
        <v>3.3880000000000004E-3</v>
      </c>
      <c r="S303" s="154">
        <v>0</v>
      </c>
      <c r="T303" s="155">
        <f>S303*H303</f>
        <v>0</v>
      </c>
      <c r="AR303" s="22" t="s">
        <v>84</v>
      </c>
      <c r="AT303" s="22" t="s">
        <v>134</v>
      </c>
      <c r="AU303" s="22" t="s">
        <v>82</v>
      </c>
      <c r="AY303" s="22" t="s">
        <v>132</v>
      </c>
      <c r="BE303" s="156">
        <f>IF(N303="základní",J303,0)</f>
        <v>2494.8000000000002</v>
      </c>
      <c r="BF303" s="156">
        <f>IF(N303="snížená",J303,0)</f>
        <v>0</v>
      </c>
      <c r="BG303" s="156">
        <f>IF(N303="zákl. přenesená",J303,0)</f>
        <v>0</v>
      </c>
      <c r="BH303" s="156">
        <f>IF(N303="sníž. přenesená",J303,0)</f>
        <v>0</v>
      </c>
      <c r="BI303" s="156">
        <f>IF(N303="nulová",J303,0)</f>
        <v>0</v>
      </c>
      <c r="BJ303" s="22" t="s">
        <v>32</v>
      </c>
      <c r="BK303" s="156">
        <f>ROUND(I303*H303,2)</f>
        <v>2494.8000000000002</v>
      </c>
      <c r="BL303" s="22" t="s">
        <v>84</v>
      </c>
      <c r="BM303" s="22" t="s">
        <v>648</v>
      </c>
    </row>
    <row r="304" spans="2:65" s="11" customFormat="1">
      <c r="B304" s="157"/>
      <c r="D304" s="158" t="s">
        <v>141</v>
      </c>
      <c r="E304" s="159" t="s">
        <v>5</v>
      </c>
      <c r="F304" s="160" t="s">
        <v>649</v>
      </c>
      <c r="H304" s="260">
        <v>15.4</v>
      </c>
      <c r="L304" s="157"/>
      <c r="M304" s="161"/>
      <c r="N304" s="162"/>
      <c r="O304" s="162"/>
      <c r="P304" s="162"/>
      <c r="Q304" s="162"/>
      <c r="R304" s="162"/>
      <c r="S304" s="162"/>
      <c r="T304" s="163"/>
      <c r="AT304" s="159" t="s">
        <v>141</v>
      </c>
      <c r="AU304" s="159" t="s">
        <v>82</v>
      </c>
      <c r="AV304" s="11" t="s">
        <v>82</v>
      </c>
      <c r="AW304" s="11" t="s">
        <v>31</v>
      </c>
      <c r="AX304" s="11" t="s">
        <v>32</v>
      </c>
      <c r="AY304" s="159" t="s">
        <v>132</v>
      </c>
    </row>
    <row r="305" spans="2:65" s="10" customFormat="1" ht="37.35" customHeight="1">
      <c r="B305" s="134"/>
      <c r="D305" s="135" t="s">
        <v>68</v>
      </c>
      <c r="E305" s="136" t="s">
        <v>650</v>
      </c>
      <c r="F305" s="136" t="s">
        <v>651</v>
      </c>
      <c r="H305" s="263"/>
      <c r="J305" s="137">
        <f>BK305</f>
        <v>25000</v>
      </c>
      <c r="L305" s="134"/>
      <c r="M305" s="138"/>
      <c r="N305" s="139"/>
      <c r="O305" s="139"/>
      <c r="P305" s="140">
        <f>P306+P308</f>
        <v>0</v>
      </c>
      <c r="Q305" s="139"/>
      <c r="R305" s="140">
        <f>R306+R308</f>
        <v>0</v>
      </c>
      <c r="S305" s="139"/>
      <c r="T305" s="141">
        <f>T306+T308</f>
        <v>0</v>
      </c>
      <c r="AR305" s="135" t="s">
        <v>158</v>
      </c>
      <c r="AT305" s="142" t="s">
        <v>68</v>
      </c>
      <c r="AU305" s="142" t="s">
        <v>69</v>
      </c>
      <c r="AY305" s="135" t="s">
        <v>132</v>
      </c>
      <c r="BK305" s="143">
        <f>BK306+BK308</f>
        <v>25000</v>
      </c>
    </row>
    <row r="306" spans="2:65" s="10" customFormat="1" ht="19.899999999999999" customHeight="1">
      <c r="B306" s="134"/>
      <c r="D306" s="135" t="s">
        <v>68</v>
      </c>
      <c r="E306" s="144" t="s">
        <v>652</v>
      </c>
      <c r="F306" s="144" t="s">
        <v>653</v>
      </c>
      <c r="H306" s="263"/>
      <c r="J306" s="145">
        <f>BK306</f>
        <v>12000</v>
      </c>
      <c r="L306" s="134"/>
      <c r="M306" s="138"/>
      <c r="N306" s="139"/>
      <c r="O306" s="139"/>
      <c r="P306" s="140">
        <f>P307</f>
        <v>0</v>
      </c>
      <c r="Q306" s="139"/>
      <c r="R306" s="140">
        <f>R307</f>
        <v>0</v>
      </c>
      <c r="S306" s="139"/>
      <c r="T306" s="141">
        <f>T307</f>
        <v>0</v>
      </c>
      <c r="AR306" s="135" t="s">
        <v>158</v>
      </c>
      <c r="AT306" s="142" t="s">
        <v>68</v>
      </c>
      <c r="AU306" s="142" t="s">
        <v>32</v>
      </c>
      <c r="AY306" s="135" t="s">
        <v>132</v>
      </c>
      <c r="BK306" s="143">
        <f>BK307</f>
        <v>12000</v>
      </c>
    </row>
    <row r="307" spans="2:65" s="1" customFormat="1" ht="16.5" customHeight="1">
      <c r="B307" s="146"/>
      <c r="C307" s="147" t="s">
        <v>654</v>
      </c>
      <c r="D307" s="147" t="s">
        <v>134</v>
      </c>
      <c r="E307" s="148" t="s">
        <v>655</v>
      </c>
      <c r="F307" s="149" t="s">
        <v>653</v>
      </c>
      <c r="G307" s="150" t="s">
        <v>656</v>
      </c>
      <c r="H307" s="259">
        <v>1</v>
      </c>
      <c r="I307" s="151">
        <v>12000</v>
      </c>
      <c r="J307" s="151">
        <f>ROUND(I307*H307,2)</f>
        <v>12000</v>
      </c>
      <c r="K307" s="149" t="s">
        <v>138</v>
      </c>
      <c r="L307" s="36"/>
      <c r="M307" s="152" t="s">
        <v>5</v>
      </c>
      <c r="N307" s="153" t="s">
        <v>40</v>
      </c>
      <c r="O307" s="154">
        <v>0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22" t="s">
        <v>657</v>
      </c>
      <c r="AT307" s="22" t="s">
        <v>134</v>
      </c>
      <c r="AU307" s="22" t="s">
        <v>82</v>
      </c>
      <c r="AY307" s="22" t="s">
        <v>132</v>
      </c>
      <c r="BE307" s="156">
        <f>IF(N307="základní",J307,0)</f>
        <v>12000</v>
      </c>
      <c r="BF307" s="156">
        <f>IF(N307="snížená",J307,0)</f>
        <v>0</v>
      </c>
      <c r="BG307" s="156">
        <f>IF(N307="zákl. přenesená",J307,0)</f>
        <v>0</v>
      </c>
      <c r="BH307" s="156">
        <f>IF(N307="sníž. přenesená",J307,0)</f>
        <v>0</v>
      </c>
      <c r="BI307" s="156">
        <f>IF(N307="nulová",J307,0)</f>
        <v>0</v>
      </c>
      <c r="BJ307" s="22" t="s">
        <v>32</v>
      </c>
      <c r="BK307" s="156">
        <f>ROUND(I307*H307,2)</f>
        <v>12000</v>
      </c>
      <c r="BL307" s="22" t="s">
        <v>657</v>
      </c>
      <c r="BM307" s="22" t="s">
        <v>658</v>
      </c>
    </row>
    <row r="308" spans="2:65" s="10" customFormat="1" ht="29.85" customHeight="1">
      <c r="B308" s="134"/>
      <c r="D308" s="135" t="s">
        <v>68</v>
      </c>
      <c r="E308" s="144" t="s">
        <v>659</v>
      </c>
      <c r="F308" s="144" t="s">
        <v>660</v>
      </c>
      <c r="H308" s="263"/>
      <c r="J308" s="145">
        <f>BK308</f>
        <v>13000</v>
      </c>
      <c r="L308" s="134"/>
      <c r="M308" s="138"/>
      <c r="N308" s="139"/>
      <c r="O308" s="139"/>
      <c r="P308" s="140">
        <f>SUM(P309:P310)</f>
        <v>0</v>
      </c>
      <c r="Q308" s="139"/>
      <c r="R308" s="140">
        <f>SUM(R309:R310)</f>
        <v>0</v>
      </c>
      <c r="S308" s="139"/>
      <c r="T308" s="141">
        <f>SUM(T309:T310)</f>
        <v>0</v>
      </c>
      <c r="AR308" s="135" t="s">
        <v>158</v>
      </c>
      <c r="AT308" s="142" t="s">
        <v>68</v>
      </c>
      <c r="AU308" s="142" t="s">
        <v>32</v>
      </c>
      <c r="AY308" s="135" t="s">
        <v>132</v>
      </c>
      <c r="BK308" s="143">
        <f>SUM(BK309:BK310)</f>
        <v>13000</v>
      </c>
    </row>
    <row r="309" spans="2:65" s="1" customFormat="1" ht="16.5" customHeight="1">
      <c r="B309" s="146"/>
      <c r="C309" s="147" t="s">
        <v>661</v>
      </c>
      <c r="D309" s="147" t="s">
        <v>134</v>
      </c>
      <c r="E309" s="148" t="s">
        <v>662</v>
      </c>
      <c r="F309" s="149" t="s">
        <v>660</v>
      </c>
      <c r="G309" s="150" t="s">
        <v>656</v>
      </c>
      <c r="H309" s="259">
        <v>1</v>
      </c>
      <c r="I309" s="151">
        <v>13000</v>
      </c>
      <c r="J309" s="151">
        <f>ROUND(I309*H309,2)</f>
        <v>13000</v>
      </c>
      <c r="K309" s="149" t="s">
        <v>138</v>
      </c>
      <c r="L309" s="36"/>
      <c r="M309" s="152" t="s">
        <v>5</v>
      </c>
      <c r="N309" s="153" t="s">
        <v>40</v>
      </c>
      <c r="O309" s="154">
        <v>0</v>
      </c>
      <c r="P309" s="154">
        <f>O309*H309</f>
        <v>0</v>
      </c>
      <c r="Q309" s="154">
        <v>0</v>
      </c>
      <c r="R309" s="154">
        <f>Q309*H309</f>
        <v>0</v>
      </c>
      <c r="S309" s="154">
        <v>0</v>
      </c>
      <c r="T309" s="155">
        <f>S309*H309</f>
        <v>0</v>
      </c>
      <c r="AR309" s="22" t="s">
        <v>657</v>
      </c>
      <c r="AT309" s="22" t="s">
        <v>134</v>
      </c>
      <c r="AU309" s="22" t="s">
        <v>82</v>
      </c>
      <c r="AY309" s="22" t="s">
        <v>132</v>
      </c>
      <c r="BE309" s="156">
        <f>IF(N309="základní",J309,0)</f>
        <v>13000</v>
      </c>
      <c r="BF309" s="156">
        <f>IF(N309="snížená",J309,0)</f>
        <v>0</v>
      </c>
      <c r="BG309" s="156">
        <f>IF(N309="zákl. přenesená",J309,0)</f>
        <v>0</v>
      </c>
      <c r="BH309" s="156">
        <f>IF(N309="sníž. přenesená",J309,0)</f>
        <v>0</v>
      </c>
      <c r="BI309" s="156">
        <f>IF(N309="nulová",J309,0)</f>
        <v>0</v>
      </c>
      <c r="BJ309" s="22" t="s">
        <v>32</v>
      </c>
      <c r="BK309" s="156">
        <f>ROUND(I309*H309,2)</f>
        <v>13000</v>
      </c>
      <c r="BL309" s="22" t="s">
        <v>657</v>
      </c>
      <c r="BM309" s="22" t="s">
        <v>663</v>
      </c>
    </row>
    <row r="310" spans="2:65" s="11" customFormat="1" ht="27">
      <c r="B310" s="157"/>
      <c r="D310" s="158" t="s">
        <v>141</v>
      </c>
      <c r="E310" s="159" t="s">
        <v>5</v>
      </c>
      <c r="F310" s="160" t="s">
        <v>664</v>
      </c>
      <c r="H310" s="260">
        <v>1</v>
      </c>
      <c r="L310" s="157"/>
      <c r="M310" s="178"/>
      <c r="N310" s="179"/>
      <c r="O310" s="179"/>
      <c r="P310" s="179"/>
      <c r="Q310" s="179"/>
      <c r="R310" s="179"/>
      <c r="S310" s="179"/>
      <c r="T310" s="180"/>
      <c r="AT310" s="159" t="s">
        <v>141</v>
      </c>
      <c r="AU310" s="159" t="s">
        <v>82</v>
      </c>
      <c r="AV310" s="11" t="s">
        <v>82</v>
      </c>
      <c r="AW310" s="11" t="s">
        <v>31</v>
      </c>
      <c r="AX310" s="11" t="s">
        <v>32</v>
      </c>
      <c r="AY310" s="159" t="s">
        <v>132</v>
      </c>
    </row>
    <row r="311" spans="2:65" s="1" customFormat="1" ht="6.95" customHeight="1">
      <c r="B311" s="51"/>
      <c r="C311" s="52"/>
      <c r="D311" s="52"/>
      <c r="E311" s="52"/>
      <c r="F311" s="52"/>
      <c r="G311" s="52"/>
      <c r="H311" s="264"/>
      <c r="I311" s="52"/>
      <c r="J311" s="52"/>
      <c r="K311" s="52"/>
      <c r="L311" s="36"/>
    </row>
  </sheetData>
  <sheetProtection algorithmName="SHA-512" hashValue="aAbNiQ/GE081UwthXKDfE2j/WrC1a3jgEjX66o/luqnxPEHWmyONReD6olo5hmJjbWRWxPshsf/44yIgSUbc7w==" saltValue="XR03Uvw7tDSiAmHKaDBicw==" spinCount="100000" sheet="1" objects="1" scenarios="1"/>
  <autoFilter ref="C84:K310"/>
  <mergeCells count="7">
    <mergeCell ref="J47:J48"/>
    <mergeCell ref="E77:H77"/>
    <mergeCell ref="G1:H1"/>
    <mergeCell ref="L2:V2"/>
    <mergeCell ref="E7:H7"/>
    <mergeCell ref="E22:H22"/>
    <mergeCell ref="E43:H43"/>
  </mergeCells>
  <hyperlinks>
    <hyperlink ref="F1:G1" location="C2" display="1) Krycí list soupisu"/>
    <hyperlink ref="G1:H1" location="C50" display="2) Rekapitulace"/>
    <hyperlink ref="J1" location="C84" display="3) Soupis prací"/>
    <hyperlink ref="L1:V1" location="'Rekapitulace stavby'!C2" display="Rekapitulace stavby"/>
  </hyperlinks>
  <pageMargins left="0.59055118110236227" right="0.59055118110236227" top="0.59055118110236227" bottom="0.59055118110236227" header="0" footer="0"/>
  <pageSetup paperSize="9" scale="70" fitToHeight="100" orientation="portrait" horizontalDpi="4294967293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6"/>
  <sheetViews>
    <sheetView showGridLines="0" topLeftCell="A73" zoomScaleNormal="100" workbookViewId="0">
      <selection activeCell="H91" sqref="H91"/>
    </sheetView>
  </sheetViews>
  <sheetFormatPr defaultRowHeight="13.5"/>
  <cols>
    <col min="1" max="1" width="8.33203125" style="181" customWidth="1"/>
    <col min="2" max="2" width="1.6640625" style="181" customWidth="1"/>
    <col min="3" max="4" width="5" style="181" customWidth="1"/>
    <col min="5" max="5" width="11.6640625" style="181" customWidth="1"/>
    <col min="6" max="6" width="9.1640625" style="181" customWidth="1"/>
    <col min="7" max="7" width="5" style="181" customWidth="1"/>
    <col min="8" max="8" width="77.83203125" style="181" customWidth="1"/>
    <col min="9" max="10" width="20" style="181" customWidth="1"/>
    <col min="11" max="11" width="1.6640625" style="181" customWidth="1"/>
  </cols>
  <sheetData>
    <row r="1" spans="2:11" ht="37.5" customHeight="1"/>
    <row r="2" spans="2:11" ht="7.5" customHeight="1">
      <c r="B2" s="182"/>
      <c r="C2" s="183"/>
      <c r="D2" s="183"/>
      <c r="E2" s="183"/>
      <c r="F2" s="183"/>
      <c r="G2" s="183"/>
      <c r="H2" s="183"/>
      <c r="I2" s="183"/>
      <c r="J2" s="183"/>
      <c r="K2" s="184"/>
    </row>
    <row r="3" spans="2:11" s="13" customFormat="1" ht="45" customHeight="1">
      <c r="B3" s="185"/>
      <c r="C3" s="305" t="s">
        <v>665</v>
      </c>
      <c r="D3" s="305"/>
      <c r="E3" s="305"/>
      <c r="F3" s="305"/>
      <c r="G3" s="305"/>
      <c r="H3" s="305"/>
      <c r="I3" s="305"/>
      <c r="J3" s="305"/>
      <c r="K3" s="186"/>
    </row>
    <row r="4" spans="2:11" ht="25.5" customHeight="1">
      <c r="B4" s="187"/>
      <c r="C4" s="312" t="s">
        <v>666</v>
      </c>
      <c r="D4" s="312"/>
      <c r="E4" s="312"/>
      <c r="F4" s="312"/>
      <c r="G4" s="312"/>
      <c r="H4" s="312"/>
      <c r="I4" s="312"/>
      <c r="J4" s="312"/>
      <c r="K4" s="188"/>
    </row>
    <row r="5" spans="2:11" ht="5.25" customHeight="1">
      <c r="B5" s="187"/>
      <c r="C5" s="189"/>
      <c r="D5" s="189"/>
      <c r="E5" s="189"/>
      <c r="F5" s="189"/>
      <c r="G5" s="189"/>
      <c r="H5" s="189"/>
      <c r="I5" s="189"/>
      <c r="J5" s="189"/>
      <c r="K5" s="188"/>
    </row>
    <row r="6" spans="2:11" ht="15" customHeight="1">
      <c r="B6" s="187"/>
      <c r="C6" s="308" t="s">
        <v>667</v>
      </c>
      <c r="D6" s="308"/>
      <c r="E6" s="308"/>
      <c r="F6" s="308"/>
      <c r="G6" s="308"/>
      <c r="H6" s="308"/>
      <c r="I6" s="308"/>
      <c r="J6" s="308"/>
      <c r="K6" s="188"/>
    </row>
    <row r="7" spans="2:11" ht="15" customHeight="1">
      <c r="B7" s="191"/>
      <c r="C7" s="308" t="s">
        <v>668</v>
      </c>
      <c r="D7" s="308"/>
      <c r="E7" s="308"/>
      <c r="F7" s="308"/>
      <c r="G7" s="308"/>
      <c r="H7" s="308"/>
      <c r="I7" s="308"/>
      <c r="J7" s="308"/>
      <c r="K7" s="188"/>
    </row>
    <row r="8" spans="2:11" ht="12.75" customHeight="1">
      <c r="B8" s="191"/>
      <c r="C8" s="190"/>
      <c r="D8" s="190"/>
      <c r="E8" s="190"/>
      <c r="F8" s="190"/>
      <c r="G8" s="190"/>
      <c r="H8" s="190"/>
      <c r="I8" s="190"/>
      <c r="J8" s="190"/>
      <c r="K8" s="188"/>
    </row>
    <row r="9" spans="2:11" ht="15" customHeight="1">
      <c r="B9" s="191"/>
      <c r="C9" s="308" t="s">
        <v>669</v>
      </c>
      <c r="D9" s="308"/>
      <c r="E9" s="308"/>
      <c r="F9" s="308"/>
      <c r="G9" s="308"/>
      <c r="H9" s="308"/>
      <c r="I9" s="308"/>
      <c r="J9" s="308"/>
      <c r="K9" s="188"/>
    </row>
    <row r="10" spans="2:11" ht="15" customHeight="1">
      <c r="B10" s="191"/>
      <c r="C10" s="190"/>
      <c r="D10" s="308" t="s">
        <v>670</v>
      </c>
      <c r="E10" s="308"/>
      <c r="F10" s="308"/>
      <c r="G10" s="308"/>
      <c r="H10" s="308"/>
      <c r="I10" s="308"/>
      <c r="J10" s="308"/>
      <c r="K10" s="188"/>
    </row>
    <row r="11" spans="2:11" ht="15" customHeight="1">
      <c r="B11" s="191"/>
      <c r="C11" s="192"/>
      <c r="D11" s="308" t="s">
        <v>671</v>
      </c>
      <c r="E11" s="308"/>
      <c r="F11" s="308"/>
      <c r="G11" s="308"/>
      <c r="H11" s="308"/>
      <c r="I11" s="308"/>
      <c r="J11" s="308"/>
      <c r="K11" s="188"/>
    </row>
    <row r="12" spans="2:11" ht="12.75" customHeight="1">
      <c r="B12" s="191"/>
      <c r="C12" s="192"/>
      <c r="D12" s="192"/>
      <c r="E12" s="192"/>
      <c r="F12" s="192"/>
      <c r="G12" s="192"/>
      <c r="H12" s="192"/>
      <c r="I12" s="192"/>
      <c r="J12" s="192"/>
      <c r="K12" s="188"/>
    </row>
    <row r="13" spans="2:11" ht="15" customHeight="1">
      <c r="B13" s="191"/>
      <c r="C13" s="192"/>
      <c r="D13" s="308" t="s">
        <v>672</v>
      </c>
      <c r="E13" s="308"/>
      <c r="F13" s="308"/>
      <c r="G13" s="308"/>
      <c r="H13" s="308"/>
      <c r="I13" s="308"/>
      <c r="J13" s="308"/>
      <c r="K13" s="188"/>
    </row>
    <row r="14" spans="2:11" ht="15" customHeight="1">
      <c r="B14" s="191"/>
      <c r="C14" s="192"/>
      <c r="D14" s="308" t="s">
        <v>673</v>
      </c>
      <c r="E14" s="308"/>
      <c r="F14" s="308"/>
      <c r="G14" s="308"/>
      <c r="H14" s="308"/>
      <c r="I14" s="308"/>
      <c r="J14" s="308"/>
      <c r="K14" s="188"/>
    </row>
    <row r="15" spans="2:11" ht="15" customHeight="1">
      <c r="B15" s="191"/>
      <c r="C15" s="192"/>
      <c r="D15" s="308" t="s">
        <v>674</v>
      </c>
      <c r="E15" s="308"/>
      <c r="F15" s="308"/>
      <c r="G15" s="308"/>
      <c r="H15" s="308"/>
      <c r="I15" s="308"/>
      <c r="J15" s="308"/>
      <c r="K15" s="188"/>
    </row>
    <row r="16" spans="2:11" ht="15" customHeight="1">
      <c r="B16" s="191"/>
      <c r="C16" s="192"/>
      <c r="D16" s="192"/>
      <c r="E16" s="193" t="s">
        <v>73</v>
      </c>
      <c r="F16" s="308" t="s">
        <v>675</v>
      </c>
      <c r="G16" s="308"/>
      <c r="H16" s="308"/>
      <c r="I16" s="308"/>
      <c r="J16" s="308"/>
      <c r="K16" s="188"/>
    </row>
    <row r="17" spans="2:11" ht="15" customHeight="1">
      <c r="B17" s="191"/>
      <c r="C17" s="192"/>
      <c r="D17" s="192"/>
      <c r="E17" s="193" t="s">
        <v>676</v>
      </c>
      <c r="F17" s="308" t="s">
        <v>677</v>
      </c>
      <c r="G17" s="308"/>
      <c r="H17" s="308"/>
      <c r="I17" s="308"/>
      <c r="J17" s="308"/>
      <c r="K17" s="188"/>
    </row>
    <row r="18" spans="2:11" ht="15" customHeight="1">
      <c r="B18" s="191"/>
      <c r="C18" s="192"/>
      <c r="D18" s="192"/>
      <c r="E18" s="193" t="s">
        <v>678</v>
      </c>
      <c r="F18" s="308" t="s">
        <v>679</v>
      </c>
      <c r="G18" s="308"/>
      <c r="H18" s="308"/>
      <c r="I18" s="308"/>
      <c r="J18" s="308"/>
      <c r="K18" s="188"/>
    </row>
    <row r="19" spans="2:11" ht="15" customHeight="1">
      <c r="B19" s="191"/>
      <c r="C19" s="192"/>
      <c r="D19" s="192"/>
      <c r="E19" s="193" t="s">
        <v>680</v>
      </c>
      <c r="F19" s="308" t="s">
        <v>681</v>
      </c>
      <c r="G19" s="308"/>
      <c r="H19" s="308"/>
      <c r="I19" s="308"/>
      <c r="J19" s="308"/>
      <c r="K19" s="188"/>
    </row>
    <row r="20" spans="2:11" ht="15" customHeight="1">
      <c r="B20" s="191"/>
      <c r="C20" s="192"/>
      <c r="D20" s="192"/>
      <c r="E20" s="193" t="s">
        <v>682</v>
      </c>
      <c r="F20" s="308" t="s">
        <v>683</v>
      </c>
      <c r="G20" s="308"/>
      <c r="H20" s="308"/>
      <c r="I20" s="308"/>
      <c r="J20" s="308"/>
      <c r="K20" s="188"/>
    </row>
    <row r="21" spans="2:11" ht="15" customHeight="1">
      <c r="B21" s="191"/>
      <c r="C21" s="192"/>
      <c r="D21" s="192"/>
      <c r="E21" s="193" t="s">
        <v>684</v>
      </c>
      <c r="F21" s="308" t="s">
        <v>685</v>
      </c>
      <c r="G21" s="308"/>
      <c r="H21" s="308"/>
      <c r="I21" s="308"/>
      <c r="J21" s="308"/>
      <c r="K21" s="188"/>
    </row>
    <row r="22" spans="2:11" ht="12.75" customHeight="1">
      <c r="B22" s="191"/>
      <c r="C22" s="192"/>
      <c r="D22" s="192"/>
      <c r="E22" s="192"/>
      <c r="F22" s="192"/>
      <c r="G22" s="192"/>
      <c r="H22" s="192"/>
      <c r="I22" s="192"/>
      <c r="J22" s="192"/>
      <c r="K22" s="188"/>
    </row>
    <row r="23" spans="2:11" ht="15" customHeight="1">
      <c r="B23" s="191"/>
      <c r="C23" s="308" t="s">
        <v>686</v>
      </c>
      <c r="D23" s="308"/>
      <c r="E23" s="308"/>
      <c r="F23" s="308"/>
      <c r="G23" s="308"/>
      <c r="H23" s="308"/>
      <c r="I23" s="308"/>
      <c r="J23" s="308"/>
      <c r="K23" s="188"/>
    </row>
    <row r="24" spans="2:11" ht="15" customHeight="1">
      <c r="B24" s="191"/>
      <c r="C24" s="308" t="s">
        <v>687</v>
      </c>
      <c r="D24" s="308"/>
      <c r="E24" s="308"/>
      <c r="F24" s="308"/>
      <c r="G24" s="308"/>
      <c r="H24" s="308"/>
      <c r="I24" s="308"/>
      <c r="J24" s="308"/>
      <c r="K24" s="188"/>
    </row>
    <row r="25" spans="2:11" ht="15" customHeight="1">
      <c r="B25" s="191"/>
      <c r="C25" s="190"/>
      <c r="D25" s="308" t="s">
        <v>688</v>
      </c>
      <c r="E25" s="308"/>
      <c r="F25" s="308"/>
      <c r="G25" s="308"/>
      <c r="H25" s="308"/>
      <c r="I25" s="308"/>
      <c r="J25" s="308"/>
      <c r="K25" s="188"/>
    </row>
    <row r="26" spans="2:11" ht="15" customHeight="1">
      <c r="B26" s="191"/>
      <c r="C26" s="192"/>
      <c r="D26" s="308" t="s">
        <v>689</v>
      </c>
      <c r="E26" s="308"/>
      <c r="F26" s="308"/>
      <c r="G26" s="308"/>
      <c r="H26" s="308"/>
      <c r="I26" s="308"/>
      <c r="J26" s="308"/>
      <c r="K26" s="188"/>
    </row>
    <row r="27" spans="2:11" ht="12.75" customHeight="1">
      <c r="B27" s="191"/>
      <c r="C27" s="192"/>
      <c r="D27" s="192"/>
      <c r="E27" s="192"/>
      <c r="F27" s="192"/>
      <c r="G27" s="192"/>
      <c r="H27" s="192"/>
      <c r="I27" s="192"/>
      <c r="J27" s="192"/>
      <c r="K27" s="188"/>
    </row>
    <row r="28" spans="2:11" ht="15" customHeight="1">
      <c r="B28" s="191"/>
      <c r="C28" s="192"/>
      <c r="D28" s="308" t="s">
        <v>690</v>
      </c>
      <c r="E28" s="308"/>
      <c r="F28" s="308"/>
      <c r="G28" s="308"/>
      <c r="H28" s="308"/>
      <c r="I28" s="308"/>
      <c r="J28" s="308"/>
      <c r="K28" s="188"/>
    </row>
    <row r="29" spans="2:11" ht="15" customHeight="1">
      <c r="B29" s="191"/>
      <c r="C29" s="192"/>
      <c r="D29" s="308" t="s">
        <v>691</v>
      </c>
      <c r="E29" s="308"/>
      <c r="F29" s="308"/>
      <c r="G29" s="308"/>
      <c r="H29" s="308"/>
      <c r="I29" s="308"/>
      <c r="J29" s="308"/>
      <c r="K29" s="188"/>
    </row>
    <row r="30" spans="2:11" ht="12.75" customHeight="1">
      <c r="B30" s="191"/>
      <c r="C30" s="192"/>
      <c r="D30" s="192"/>
      <c r="E30" s="192"/>
      <c r="F30" s="192"/>
      <c r="G30" s="192"/>
      <c r="H30" s="192"/>
      <c r="I30" s="192"/>
      <c r="J30" s="192"/>
      <c r="K30" s="188"/>
    </row>
    <row r="31" spans="2:11" ht="15" customHeight="1">
      <c r="B31" s="191"/>
      <c r="C31" s="192"/>
      <c r="D31" s="308" t="s">
        <v>692</v>
      </c>
      <c r="E31" s="308"/>
      <c r="F31" s="308"/>
      <c r="G31" s="308"/>
      <c r="H31" s="308"/>
      <c r="I31" s="308"/>
      <c r="J31" s="308"/>
      <c r="K31" s="188"/>
    </row>
    <row r="32" spans="2:11" ht="15" customHeight="1">
      <c r="B32" s="191"/>
      <c r="C32" s="192"/>
      <c r="D32" s="308" t="s">
        <v>693</v>
      </c>
      <c r="E32" s="308"/>
      <c r="F32" s="308"/>
      <c r="G32" s="308"/>
      <c r="H32" s="308"/>
      <c r="I32" s="308"/>
      <c r="J32" s="308"/>
      <c r="K32" s="188"/>
    </row>
    <row r="33" spans="2:11" ht="15" customHeight="1">
      <c r="B33" s="191"/>
      <c r="C33" s="192"/>
      <c r="D33" s="308" t="s">
        <v>694</v>
      </c>
      <c r="E33" s="308"/>
      <c r="F33" s="308"/>
      <c r="G33" s="308"/>
      <c r="H33" s="308"/>
      <c r="I33" s="308"/>
      <c r="J33" s="308"/>
      <c r="K33" s="188"/>
    </row>
    <row r="34" spans="2:11" ht="15" customHeight="1">
      <c r="B34" s="191"/>
      <c r="C34" s="192"/>
      <c r="D34" s="190"/>
      <c r="E34" s="194" t="s">
        <v>117</v>
      </c>
      <c r="F34" s="190"/>
      <c r="G34" s="308" t="s">
        <v>695</v>
      </c>
      <c r="H34" s="308"/>
      <c r="I34" s="308"/>
      <c r="J34" s="308"/>
      <c r="K34" s="188"/>
    </row>
    <row r="35" spans="2:11" ht="30.75" customHeight="1">
      <c r="B35" s="191"/>
      <c r="C35" s="192"/>
      <c r="D35" s="190"/>
      <c r="E35" s="194" t="s">
        <v>696</v>
      </c>
      <c r="F35" s="190"/>
      <c r="G35" s="308" t="s">
        <v>697</v>
      </c>
      <c r="H35" s="308"/>
      <c r="I35" s="308"/>
      <c r="J35" s="308"/>
      <c r="K35" s="188"/>
    </row>
    <row r="36" spans="2:11" ht="15" customHeight="1">
      <c r="B36" s="191"/>
      <c r="C36" s="192"/>
      <c r="D36" s="190"/>
      <c r="E36" s="194" t="s">
        <v>50</v>
      </c>
      <c r="F36" s="190"/>
      <c r="G36" s="308" t="s">
        <v>698</v>
      </c>
      <c r="H36" s="308"/>
      <c r="I36" s="308"/>
      <c r="J36" s="308"/>
      <c r="K36" s="188"/>
    </row>
    <row r="37" spans="2:11" ht="15" customHeight="1">
      <c r="B37" s="191"/>
      <c r="C37" s="192"/>
      <c r="D37" s="190"/>
      <c r="E37" s="194" t="s">
        <v>118</v>
      </c>
      <c r="F37" s="190"/>
      <c r="G37" s="308" t="s">
        <v>699</v>
      </c>
      <c r="H37" s="308"/>
      <c r="I37" s="308"/>
      <c r="J37" s="308"/>
      <c r="K37" s="188"/>
    </row>
    <row r="38" spans="2:11" ht="15" customHeight="1">
      <c r="B38" s="191"/>
      <c r="C38" s="192"/>
      <c r="D38" s="190"/>
      <c r="E38" s="194" t="s">
        <v>119</v>
      </c>
      <c r="F38" s="190"/>
      <c r="G38" s="308" t="s">
        <v>700</v>
      </c>
      <c r="H38" s="308"/>
      <c r="I38" s="308"/>
      <c r="J38" s="308"/>
      <c r="K38" s="188"/>
    </row>
    <row r="39" spans="2:11" ht="15" customHeight="1">
      <c r="B39" s="191"/>
      <c r="C39" s="192"/>
      <c r="D39" s="190"/>
      <c r="E39" s="194" t="s">
        <v>120</v>
      </c>
      <c r="F39" s="190"/>
      <c r="G39" s="308" t="s">
        <v>701</v>
      </c>
      <c r="H39" s="308"/>
      <c r="I39" s="308"/>
      <c r="J39" s="308"/>
      <c r="K39" s="188"/>
    </row>
    <row r="40" spans="2:11" ht="15" customHeight="1">
      <c r="B40" s="191"/>
      <c r="C40" s="192"/>
      <c r="D40" s="190"/>
      <c r="E40" s="194" t="s">
        <v>702</v>
      </c>
      <c r="F40" s="190"/>
      <c r="G40" s="308" t="s">
        <v>703</v>
      </c>
      <c r="H40" s="308"/>
      <c r="I40" s="308"/>
      <c r="J40" s="308"/>
      <c r="K40" s="188"/>
    </row>
    <row r="41" spans="2:11" ht="15" customHeight="1">
      <c r="B41" s="191"/>
      <c r="C41" s="192"/>
      <c r="D41" s="190"/>
      <c r="E41" s="194"/>
      <c r="F41" s="190"/>
      <c r="G41" s="308" t="s">
        <v>704</v>
      </c>
      <c r="H41" s="308"/>
      <c r="I41" s="308"/>
      <c r="J41" s="308"/>
      <c r="K41" s="188"/>
    </row>
    <row r="42" spans="2:11" ht="15" customHeight="1">
      <c r="B42" s="191"/>
      <c r="C42" s="192"/>
      <c r="D42" s="190"/>
      <c r="E42" s="194" t="s">
        <v>705</v>
      </c>
      <c r="F42" s="190"/>
      <c r="G42" s="308" t="s">
        <v>706</v>
      </c>
      <c r="H42" s="308"/>
      <c r="I42" s="308"/>
      <c r="J42" s="308"/>
      <c r="K42" s="188"/>
    </row>
    <row r="43" spans="2:11" ht="15" customHeight="1">
      <c r="B43" s="191"/>
      <c r="C43" s="192"/>
      <c r="D43" s="190"/>
      <c r="E43" s="194" t="s">
        <v>122</v>
      </c>
      <c r="F43" s="190"/>
      <c r="G43" s="308" t="s">
        <v>707</v>
      </c>
      <c r="H43" s="308"/>
      <c r="I43" s="308"/>
      <c r="J43" s="308"/>
      <c r="K43" s="188"/>
    </row>
    <row r="44" spans="2:11" ht="12.75" customHeight="1">
      <c r="B44" s="191"/>
      <c r="C44" s="192"/>
      <c r="D44" s="190"/>
      <c r="E44" s="190"/>
      <c r="F44" s="190"/>
      <c r="G44" s="190"/>
      <c r="H44" s="190"/>
      <c r="I44" s="190"/>
      <c r="J44" s="190"/>
      <c r="K44" s="188"/>
    </row>
    <row r="45" spans="2:11" ht="15" customHeight="1">
      <c r="B45" s="191"/>
      <c r="C45" s="192"/>
      <c r="D45" s="308" t="s">
        <v>708</v>
      </c>
      <c r="E45" s="308"/>
      <c r="F45" s="308"/>
      <c r="G45" s="308"/>
      <c r="H45" s="308"/>
      <c r="I45" s="308"/>
      <c r="J45" s="308"/>
      <c r="K45" s="188"/>
    </row>
    <row r="46" spans="2:11" ht="15" customHeight="1">
      <c r="B46" s="191"/>
      <c r="C46" s="192"/>
      <c r="D46" s="192"/>
      <c r="E46" s="308" t="s">
        <v>709</v>
      </c>
      <c r="F46" s="308"/>
      <c r="G46" s="308"/>
      <c r="H46" s="308"/>
      <c r="I46" s="308"/>
      <c r="J46" s="308"/>
      <c r="K46" s="188"/>
    </row>
    <row r="47" spans="2:11" ht="15" customHeight="1">
      <c r="B47" s="191"/>
      <c r="C47" s="192"/>
      <c r="D47" s="192"/>
      <c r="E47" s="308" t="s">
        <v>710</v>
      </c>
      <c r="F47" s="308"/>
      <c r="G47" s="308"/>
      <c r="H47" s="308"/>
      <c r="I47" s="308"/>
      <c r="J47" s="308"/>
      <c r="K47" s="188"/>
    </row>
    <row r="48" spans="2:11" ht="15" customHeight="1">
      <c r="B48" s="191"/>
      <c r="C48" s="192"/>
      <c r="D48" s="192"/>
      <c r="E48" s="308" t="s">
        <v>711</v>
      </c>
      <c r="F48" s="308"/>
      <c r="G48" s="308"/>
      <c r="H48" s="308"/>
      <c r="I48" s="308"/>
      <c r="J48" s="308"/>
      <c r="K48" s="188"/>
    </row>
    <row r="49" spans="2:11" ht="15" customHeight="1">
      <c r="B49" s="191"/>
      <c r="C49" s="192"/>
      <c r="D49" s="308" t="s">
        <v>712</v>
      </c>
      <c r="E49" s="308"/>
      <c r="F49" s="308"/>
      <c r="G49" s="308"/>
      <c r="H49" s="308"/>
      <c r="I49" s="308"/>
      <c r="J49" s="308"/>
      <c r="K49" s="188"/>
    </row>
    <row r="50" spans="2:11" ht="25.5" customHeight="1">
      <c r="B50" s="187"/>
      <c r="C50" s="312" t="s">
        <v>713</v>
      </c>
      <c r="D50" s="312"/>
      <c r="E50" s="312"/>
      <c r="F50" s="312"/>
      <c r="G50" s="312"/>
      <c r="H50" s="312"/>
      <c r="I50" s="312"/>
      <c r="J50" s="312"/>
      <c r="K50" s="188"/>
    </row>
    <row r="51" spans="2:11" ht="5.25" customHeight="1">
      <c r="B51" s="187"/>
      <c r="C51" s="189"/>
      <c r="D51" s="189"/>
      <c r="E51" s="189"/>
      <c r="F51" s="189"/>
      <c r="G51" s="189"/>
      <c r="H51" s="189"/>
      <c r="I51" s="189"/>
      <c r="J51" s="189"/>
      <c r="K51" s="188"/>
    </row>
    <row r="52" spans="2:11" ht="15" customHeight="1">
      <c r="B52" s="187"/>
      <c r="C52" s="308" t="s">
        <v>714</v>
      </c>
      <c r="D52" s="308"/>
      <c r="E52" s="308"/>
      <c r="F52" s="308"/>
      <c r="G52" s="308"/>
      <c r="H52" s="308"/>
      <c r="I52" s="308"/>
      <c r="J52" s="308"/>
      <c r="K52" s="188"/>
    </row>
    <row r="53" spans="2:11" ht="15" customHeight="1">
      <c r="B53" s="187"/>
      <c r="C53" s="308" t="s">
        <v>715</v>
      </c>
      <c r="D53" s="308"/>
      <c r="E53" s="308"/>
      <c r="F53" s="308"/>
      <c r="G53" s="308"/>
      <c r="H53" s="308"/>
      <c r="I53" s="308"/>
      <c r="J53" s="308"/>
      <c r="K53" s="188"/>
    </row>
    <row r="54" spans="2:11" ht="12.75" customHeight="1">
      <c r="B54" s="187"/>
      <c r="C54" s="190"/>
      <c r="D54" s="190"/>
      <c r="E54" s="190"/>
      <c r="F54" s="190"/>
      <c r="G54" s="190"/>
      <c r="H54" s="190"/>
      <c r="I54" s="190"/>
      <c r="J54" s="190"/>
      <c r="K54" s="188"/>
    </row>
    <row r="55" spans="2:11" ht="15" customHeight="1">
      <c r="B55" s="187"/>
      <c r="C55" s="308" t="s">
        <v>716</v>
      </c>
      <c r="D55" s="308"/>
      <c r="E55" s="308"/>
      <c r="F55" s="308"/>
      <c r="G55" s="308"/>
      <c r="H55" s="308"/>
      <c r="I55" s="308"/>
      <c r="J55" s="308"/>
      <c r="K55" s="188"/>
    </row>
    <row r="56" spans="2:11" ht="15" customHeight="1">
      <c r="B56" s="187"/>
      <c r="C56" s="192"/>
      <c r="D56" s="308" t="s">
        <v>717</v>
      </c>
      <c r="E56" s="308"/>
      <c r="F56" s="308"/>
      <c r="G56" s="308"/>
      <c r="H56" s="308"/>
      <c r="I56" s="308"/>
      <c r="J56" s="308"/>
      <c r="K56" s="188"/>
    </row>
    <row r="57" spans="2:11" ht="15" customHeight="1">
      <c r="B57" s="187"/>
      <c r="C57" s="192"/>
      <c r="D57" s="308" t="s">
        <v>718</v>
      </c>
      <c r="E57" s="308"/>
      <c r="F57" s="308"/>
      <c r="G57" s="308"/>
      <c r="H57" s="308"/>
      <c r="I57" s="308"/>
      <c r="J57" s="308"/>
      <c r="K57" s="188"/>
    </row>
    <row r="58" spans="2:11" ht="15" customHeight="1">
      <c r="B58" s="187"/>
      <c r="C58" s="192"/>
      <c r="D58" s="308" t="s">
        <v>719</v>
      </c>
      <c r="E58" s="308"/>
      <c r="F58" s="308"/>
      <c r="G58" s="308"/>
      <c r="H58" s="308"/>
      <c r="I58" s="308"/>
      <c r="J58" s="308"/>
      <c r="K58" s="188"/>
    </row>
    <row r="59" spans="2:11" ht="15" customHeight="1">
      <c r="B59" s="187"/>
      <c r="C59" s="192"/>
      <c r="D59" s="308" t="s">
        <v>720</v>
      </c>
      <c r="E59" s="308"/>
      <c r="F59" s="308"/>
      <c r="G59" s="308"/>
      <c r="H59" s="308"/>
      <c r="I59" s="308"/>
      <c r="J59" s="308"/>
      <c r="K59" s="188"/>
    </row>
    <row r="60" spans="2:11" ht="15" customHeight="1">
      <c r="B60" s="187"/>
      <c r="C60" s="192"/>
      <c r="D60" s="309" t="s">
        <v>721</v>
      </c>
      <c r="E60" s="309"/>
      <c r="F60" s="309"/>
      <c r="G60" s="309"/>
      <c r="H60" s="309"/>
      <c r="I60" s="309"/>
      <c r="J60" s="309"/>
      <c r="K60" s="188"/>
    </row>
    <row r="61" spans="2:11" ht="15" customHeight="1">
      <c r="B61" s="187"/>
      <c r="C61" s="192"/>
      <c r="D61" s="308" t="s">
        <v>722</v>
      </c>
      <c r="E61" s="308"/>
      <c r="F61" s="308"/>
      <c r="G61" s="308"/>
      <c r="H61" s="308"/>
      <c r="I61" s="308"/>
      <c r="J61" s="308"/>
      <c r="K61" s="188"/>
    </row>
    <row r="62" spans="2:11" ht="12.75" customHeight="1">
      <c r="B62" s="187"/>
      <c r="C62" s="192"/>
      <c r="D62" s="192"/>
      <c r="E62" s="195"/>
      <c r="F62" s="192"/>
      <c r="G62" s="192"/>
      <c r="H62" s="192"/>
      <c r="I62" s="192"/>
      <c r="J62" s="192"/>
      <c r="K62" s="188"/>
    </row>
    <row r="63" spans="2:11" ht="15" customHeight="1">
      <c r="B63" s="187"/>
      <c r="C63" s="192"/>
      <c r="D63" s="308" t="s">
        <v>723</v>
      </c>
      <c r="E63" s="308"/>
      <c r="F63" s="308"/>
      <c r="G63" s="308"/>
      <c r="H63" s="308"/>
      <c r="I63" s="308"/>
      <c r="J63" s="308"/>
      <c r="K63" s="188"/>
    </row>
    <row r="64" spans="2:11" ht="15" customHeight="1">
      <c r="B64" s="187"/>
      <c r="C64" s="192"/>
      <c r="D64" s="309" t="s">
        <v>724</v>
      </c>
      <c r="E64" s="309"/>
      <c r="F64" s="309"/>
      <c r="G64" s="309"/>
      <c r="H64" s="309"/>
      <c r="I64" s="309"/>
      <c r="J64" s="309"/>
      <c r="K64" s="188"/>
    </row>
    <row r="65" spans="2:11" ht="15" customHeight="1">
      <c r="B65" s="187"/>
      <c r="C65" s="192"/>
      <c r="D65" s="308" t="s">
        <v>725</v>
      </c>
      <c r="E65" s="308"/>
      <c r="F65" s="308"/>
      <c r="G65" s="308"/>
      <c r="H65" s="308"/>
      <c r="I65" s="308"/>
      <c r="J65" s="308"/>
      <c r="K65" s="188"/>
    </row>
    <row r="66" spans="2:11" ht="15" customHeight="1">
      <c r="B66" s="187"/>
      <c r="C66" s="192"/>
      <c r="D66" s="308" t="s">
        <v>726</v>
      </c>
      <c r="E66" s="308"/>
      <c r="F66" s="308"/>
      <c r="G66" s="308"/>
      <c r="H66" s="308"/>
      <c r="I66" s="308"/>
      <c r="J66" s="308"/>
      <c r="K66" s="188"/>
    </row>
    <row r="67" spans="2:11" ht="15" customHeight="1">
      <c r="B67" s="187"/>
      <c r="C67" s="192"/>
      <c r="D67" s="308" t="s">
        <v>727</v>
      </c>
      <c r="E67" s="308"/>
      <c r="F67" s="308"/>
      <c r="G67" s="308"/>
      <c r="H67" s="308"/>
      <c r="I67" s="308"/>
      <c r="J67" s="308"/>
      <c r="K67" s="188"/>
    </row>
    <row r="68" spans="2:11" ht="15" customHeight="1">
      <c r="B68" s="187"/>
      <c r="C68" s="192"/>
      <c r="D68" s="308" t="s">
        <v>728</v>
      </c>
      <c r="E68" s="308"/>
      <c r="F68" s="308"/>
      <c r="G68" s="308"/>
      <c r="H68" s="308"/>
      <c r="I68" s="308"/>
      <c r="J68" s="308"/>
      <c r="K68" s="188"/>
    </row>
    <row r="69" spans="2:11" ht="12.75" customHeight="1">
      <c r="B69" s="196"/>
      <c r="C69" s="197"/>
      <c r="D69" s="197"/>
      <c r="E69" s="197"/>
      <c r="F69" s="197"/>
      <c r="G69" s="197"/>
      <c r="H69" s="197"/>
      <c r="I69" s="197"/>
      <c r="J69" s="197"/>
      <c r="K69" s="198"/>
    </row>
    <row r="70" spans="2:11" ht="18.75" customHeight="1">
      <c r="B70" s="199"/>
      <c r="C70" s="199"/>
      <c r="D70" s="199"/>
      <c r="E70" s="199"/>
      <c r="F70" s="199"/>
      <c r="G70" s="199"/>
      <c r="H70" s="199"/>
      <c r="I70" s="199"/>
      <c r="J70" s="199"/>
      <c r="K70" s="200"/>
    </row>
    <row r="71" spans="2:11" ht="18.75" customHeight="1">
      <c r="B71" s="200"/>
      <c r="C71" s="200"/>
      <c r="D71" s="200"/>
      <c r="E71" s="200"/>
      <c r="F71" s="200"/>
      <c r="G71" s="200"/>
      <c r="H71" s="200"/>
      <c r="I71" s="200"/>
      <c r="J71" s="200"/>
      <c r="K71" s="200"/>
    </row>
    <row r="72" spans="2:11" ht="7.5" customHeight="1">
      <c r="B72" s="201"/>
      <c r="C72" s="202"/>
      <c r="D72" s="202"/>
      <c r="E72" s="202"/>
      <c r="F72" s="202"/>
      <c r="G72" s="202"/>
      <c r="H72" s="202"/>
      <c r="I72" s="202"/>
      <c r="J72" s="202"/>
      <c r="K72" s="203"/>
    </row>
    <row r="73" spans="2:11" ht="45" customHeight="1">
      <c r="B73" s="204"/>
      <c r="C73" s="310" t="s">
        <v>79</v>
      </c>
      <c r="D73" s="310"/>
      <c r="E73" s="310"/>
      <c r="F73" s="310"/>
      <c r="G73" s="310"/>
      <c r="H73" s="310"/>
      <c r="I73" s="310"/>
      <c r="J73" s="310"/>
      <c r="K73" s="205"/>
    </row>
    <row r="74" spans="2:11" ht="17.25" customHeight="1">
      <c r="B74" s="204"/>
      <c r="C74" s="206" t="s">
        <v>729</v>
      </c>
      <c r="D74" s="206"/>
      <c r="E74" s="206"/>
      <c r="F74" s="206" t="s">
        <v>730</v>
      </c>
      <c r="G74" s="207"/>
      <c r="H74" s="206" t="s">
        <v>118</v>
      </c>
      <c r="I74" s="206" t="s">
        <v>54</v>
      </c>
      <c r="J74" s="206" t="s">
        <v>731</v>
      </c>
      <c r="K74" s="205"/>
    </row>
    <row r="75" spans="2:11" ht="17.25" customHeight="1">
      <c r="B75" s="204"/>
      <c r="C75" s="208" t="s">
        <v>732</v>
      </c>
      <c r="D75" s="208"/>
      <c r="E75" s="208"/>
      <c r="F75" s="209" t="s">
        <v>733</v>
      </c>
      <c r="G75" s="210"/>
      <c r="H75" s="208"/>
      <c r="I75" s="208"/>
      <c r="J75" s="208" t="s">
        <v>734</v>
      </c>
      <c r="K75" s="205"/>
    </row>
    <row r="76" spans="2:11" ht="5.25" customHeight="1">
      <c r="B76" s="204"/>
      <c r="C76" s="211"/>
      <c r="D76" s="211"/>
      <c r="E76" s="211"/>
      <c r="F76" s="211"/>
      <c r="G76" s="212"/>
      <c r="H76" s="211"/>
      <c r="I76" s="211"/>
      <c r="J76" s="211"/>
      <c r="K76" s="205"/>
    </row>
    <row r="77" spans="2:11" ht="15" customHeight="1">
      <c r="B77" s="204"/>
      <c r="C77" s="194" t="s">
        <v>50</v>
      </c>
      <c r="D77" s="211"/>
      <c r="E77" s="211"/>
      <c r="F77" s="213" t="s">
        <v>735</v>
      </c>
      <c r="G77" s="212"/>
      <c r="H77" s="194" t="s">
        <v>736</v>
      </c>
      <c r="I77" s="194" t="s">
        <v>737</v>
      </c>
      <c r="J77" s="194">
        <v>20</v>
      </c>
      <c r="K77" s="205"/>
    </row>
    <row r="78" spans="2:11" ht="15" customHeight="1">
      <c r="B78" s="204"/>
      <c r="C78" s="194" t="s">
        <v>738</v>
      </c>
      <c r="D78" s="194"/>
      <c r="E78" s="194"/>
      <c r="F78" s="213" t="s">
        <v>735</v>
      </c>
      <c r="G78" s="212"/>
      <c r="H78" s="194" t="s">
        <v>739</v>
      </c>
      <c r="I78" s="194" t="s">
        <v>737</v>
      </c>
      <c r="J78" s="194">
        <v>120</v>
      </c>
      <c r="K78" s="205"/>
    </row>
    <row r="79" spans="2:11" ht="15" customHeight="1">
      <c r="B79" s="214"/>
      <c r="C79" s="194" t="s">
        <v>740</v>
      </c>
      <c r="D79" s="194"/>
      <c r="E79" s="194"/>
      <c r="F79" s="213" t="s">
        <v>741</v>
      </c>
      <c r="G79" s="212"/>
      <c r="H79" s="194" t="s">
        <v>742</v>
      </c>
      <c r="I79" s="194" t="s">
        <v>737</v>
      </c>
      <c r="J79" s="194">
        <v>50</v>
      </c>
      <c r="K79" s="205"/>
    </row>
    <row r="80" spans="2:11" ht="15" customHeight="1">
      <c r="B80" s="214"/>
      <c r="C80" s="194" t="s">
        <v>743</v>
      </c>
      <c r="D80" s="194"/>
      <c r="E80" s="194"/>
      <c r="F80" s="213" t="s">
        <v>735</v>
      </c>
      <c r="G80" s="212"/>
      <c r="H80" s="194" t="s">
        <v>744</v>
      </c>
      <c r="I80" s="194" t="s">
        <v>745</v>
      </c>
      <c r="J80" s="194"/>
      <c r="K80" s="205"/>
    </row>
    <row r="81" spans="2:11" ht="15" customHeight="1">
      <c r="B81" s="214"/>
      <c r="C81" s="215" t="s">
        <v>746</v>
      </c>
      <c r="D81" s="215"/>
      <c r="E81" s="215"/>
      <c r="F81" s="216" t="s">
        <v>741</v>
      </c>
      <c r="G81" s="215"/>
      <c r="H81" s="215" t="s">
        <v>747</v>
      </c>
      <c r="I81" s="215" t="s">
        <v>737</v>
      </c>
      <c r="J81" s="215">
        <v>15</v>
      </c>
      <c r="K81" s="205"/>
    </row>
    <row r="82" spans="2:11" ht="15" customHeight="1">
      <c r="B82" s="214"/>
      <c r="C82" s="215" t="s">
        <v>748</v>
      </c>
      <c r="D82" s="215"/>
      <c r="E82" s="215"/>
      <c r="F82" s="216" t="s">
        <v>741</v>
      </c>
      <c r="G82" s="215"/>
      <c r="H82" s="215" t="s">
        <v>749</v>
      </c>
      <c r="I82" s="215" t="s">
        <v>737</v>
      </c>
      <c r="J82" s="215">
        <v>15</v>
      </c>
      <c r="K82" s="205"/>
    </row>
    <row r="83" spans="2:11" ht="15" customHeight="1">
      <c r="B83" s="214"/>
      <c r="C83" s="215" t="s">
        <v>750</v>
      </c>
      <c r="D83" s="215"/>
      <c r="E83" s="215"/>
      <c r="F83" s="216" t="s">
        <v>741</v>
      </c>
      <c r="G83" s="215"/>
      <c r="H83" s="215" t="s">
        <v>751</v>
      </c>
      <c r="I83" s="215" t="s">
        <v>737</v>
      </c>
      <c r="J83" s="215">
        <v>20</v>
      </c>
      <c r="K83" s="205"/>
    </row>
    <row r="84" spans="2:11" ht="15" customHeight="1">
      <c r="B84" s="214"/>
      <c r="C84" s="215" t="s">
        <v>752</v>
      </c>
      <c r="D84" s="215"/>
      <c r="E84" s="215"/>
      <c r="F84" s="216" t="s">
        <v>741</v>
      </c>
      <c r="G84" s="215"/>
      <c r="H84" s="215" t="s">
        <v>753</v>
      </c>
      <c r="I84" s="215" t="s">
        <v>737</v>
      </c>
      <c r="J84" s="215">
        <v>20</v>
      </c>
      <c r="K84" s="205"/>
    </row>
    <row r="85" spans="2:11" ht="15" customHeight="1">
      <c r="B85" s="214"/>
      <c r="C85" s="194" t="s">
        <v>754</v>
      </c>
      <c r="D85" s="194"/>
      <c r="E85" s="194"/>
      <c r="F85" s="213" t="s">
        <v>741</v>
      </c>
      <c r="G85" s="212"/>
      <c r="H85" s="194" t="s">
        <v>755</v>
      </c>
      <c r="I85" s="194" t="s">
        <v>737</v>
      </c>
      <c r="J85" s="194">
        <v>50</v>
      </c>
      <c r="K85" s="205"/>
    </row>
    <row r="86" spans="2:11" ht="15" customHeight="1">
      <c r="B86" s="214"/>
      <c r="C86" s="194" t="s">
        <v>756</v>
      </c>
      <c r="D86" s="194"/>
      <c r="E86" s="194"/>
      <c r="F86" s="213" t="s">
        <v>741</v>
      </c>
      <c r="G86" s="212"/>
      <c r="H86" s="194" t="s">
        <v>757</v>
      </c>
      <c r="I86" s="194" t="s">
        <v>737</v>
      </c>
      <c r="J86" s="194">
        <v>20</v>
      </c>
      <c r="K86" s="205"/>
    </row>
    <row r="87" spans="2:11" ht="15" customHeight="1">
      <c r="B87" s="214"/>
      <c r="C87" s="194" t="s">
        <v>758</v>
      </c>
      <c r="D87" s="194"/>
      <c r="E87" s="194"/>
      <c r="F87" s="213" t="s">
        <v>741</v>
      </c>
      <c r="G87" s="212"/>
      <c r="H87" s="194" t="s">
        <v>759</v>
      </c>
      <c r="I87" s="194" t="s">
        <v>737</v>
      </c>
      <c r="J87" s="194">
        <v>20</v>
      </c>
      <c r="K87" s="205"/>
    </row>
    <row r="88" spans="2:11" ht="15" customHeight="1">
      <c r="B88" s="214"/>
      <c r="C88" s="194" t="s">
        <v>760</v>
      </c>
      <c r="D88" s="194"/>
      <c r="E88" s="194"/>
      <c r="F88" s="213" t="s">
        <v>741</v>
      </c>
      <c r="G88" s="212"/>
      <c r="H88" s="194" t="s">
        <v>761</v>
      </c>
      <c r="I88" s="194" t="s">
        <v>737</v>
      </c>
      <c r="J88" s="194">
        <v>50</v>
      </c>
      <c r="K88" s="205"/>
    </row>
    <row r="89" spans="2:11" ht="15" customHeight="1">
      <c r="B89" s="214"/>
      <c r="C89" s="194" t="s">
        <v>762</v>
      </c>
      <c r="D89" s="194"/>
      <c r="E89" s="194"/>
      <c r="F89" s="213" t="s">
        <v>741</v>
      </c>
      <c r="G89" s="212"/>
      <c r="H89" s="194" t="s">
        <v>762</v>
      </c>
      <c r="I89" s="194" t="s">
        <v>737</v>
      </c>
      <c r="J89" s="194">
        <v>50</v>
      </c>
      <c r="K89" s="205"/>
    </row>
    <row r="90" spans="2:11" ht="15" customHeight="1">
      <c r="B90" s="214"/>
      <c r="C90" s="194" t="s">
        <v>123</v>
      </c>
      <c r="D90" s="194"/>
      <c r="E90" s="194"/>
      <c r="F90" s="213" t="s">
        <v>741</v>
      </c>
      <c r="G90" s="212"/>
      <c r="H90" s="194" t="s">
        <v>763</v>
      </c>
      <c r="I90" s="194" t="s">
        <v>737</v>
      </c>
      <c r="J90" s="194">
        <v>255</v>
      </c>
      <c r="K90" s="205"/>
    </row>
    <row r="91" spans="2:11" ht="15" customHeight="1">
      <c r="B91" s="214"/>
      <c r="C91" s="194" t="s">
        <v>764</v>
      </c>
      <c r="D91" s="194"/>
      <c r="E91" s="194"/>
      <c r="F91" s="213" t="s">
        <v>735</v>
      </c>
      <c r="G91" s="212"/>
      <c r="H91" s="194" t="s">
        <v>765</v>
      </c>
      <c r="I91" s="194" t="s">
        <v>766</v>
      </c>
      <c r="J91" s="194"/>
      <c r="K91" s="205"/>
    </row>
    <row r="92" spans="2:11" ht="15" customHeight="1">
      <c r="B92" s="214"/>
      <c r="C92" s="194" t="s">
        <v>767</v>
      </c>
      <c r="D92" s="194"/>
      <c r="E92" s="194"/>
      <c r="F92" s="213" t="s">
        <v>735</v>
      </c>
      <c r="G92" s="212"/>
      <c r="H92" s="194" t="s">
        <v>768</v>
      </c>
      <c r="I92" s="194" t="s">
        <v>769</v>
      </c>
      <c r="J92" s="194"/>
      <c r="K92" s="205"/>
    </row>
    <row r="93" spans="2:11" ht="15" customHeight="1">
      <c r="B93" s="214"/>
      <c r="C93" s="194" t="s">
        <v>770</v>
      </c>
      <c r="D93" s="194"/>
      <c r="E93" s="194"/>
      <c r="F93" s="213" t="s">
        <v>735</v>
      </c>
      <c r="G93" s="212"/>
      <c r="H93" s="194" t="s">
        <v>770</v>
      </c>
      <c r="I93" s="194" t="s">
        <v>769</v>
      </c>
      <c r="J93" s="194"/>
      <c r="K93" s="205"/>
    </row>
    <row r="94" spans="2:11" ht="15" customHeight="1">
      <c r="B94" s="214"/>
      <c r="C94" s="194" t="s">
        <v>35</v>
      </c>
      <c r="D94" s="194"/>
      <c r="E94" s="194"/>
      <c r="F94" s="213" t="s">
        <v>735</v>
      </c>
      <c r="G94" s="212"/>
      <c r="H94" s="194" t="s">
        <v>771</v>
      </c>
      <c r="I94" s="194" t="s">
        <v>769</v>
      </c>
      <c r="J94" s="194"/>
      <c r="K94" s="205"/>
    </row>
    <row r="95" spans="2:11" ht="15" customHeight="1">
      <c r="B95" s="214"/>
      <c r="C95" s="194" t="s">
        <v>45</v>
      </c>
      <c r="D95" s="194"/>
      <c r="E95" s="194"/>
      <c r="F95" s="213" t="s">
        <v>735</v>
      </c>
      <c r="G95" s="212"/>
      <c r="H95" s="194" t="s">
        <v>772</v>
      </c>
      <c r="I95" s="194" t="s">
        <v>769</v>
      </c>
      <c r="J95" s="194"/>
      <c r="K95" s="205"/>
    </row>
    <row r="96" spans="2:11" ht="15" customHeight="1">
      <c r="B96" s="217"/>
      <c r="C96" s="218"/>
      <c r="D96" s="218"/>
      <c r="E96" s="218"/>
      <c r="F96" s="218"/>
      <c r="G96" s="218"/>
      <c r="H96" s="218"/>
      <c r="I96" s="218"/>
      <c r="J96" s="218"/>
      <c r="K96" s="219"/>
    </row>
    <row r="97" spans="2:11" ht="18.75" customHeight="1">
      <c r="B97" s="220"/>
      <c r="C97" s="221"/>
      <c r="D97" s="221"/>
      <c r="E97" s="221"/>
      <c r="F97" s="221"/>
      <c r="G97" s="221"/>
      <c r="H97" s="221"/>
      <c r="I97" s="221"/>
      <c r="J97" s="221"/>
      <c r="K97" s="220"/>
    </row>
    <row r="98" spans="2:11" ht="18.75" customHeight="1">
      <c r="B98" s="200"/>
      <c r="C98" s="200"/>
      <c r="D98" s="200"/>
      <c r="E98" s="200"/>
      <c r="F98" s="200"/>
      <c r="G98" s="200"/>
      <c r="H98" s="200"/>
      <c r="I98" s="200"/>
      <c r="J98" s="200"/>
      <c r="K98" s="200"/>
    </row>
    <row r="99" spans="2:11" ht="7.5" customHeight="1">
      <c r="B99" s="201"/>
      <c r="C99" s="202"/>
      <c r="D99" s="202"/>
      <c r="E99" s="202"/>
      <c r="F99" s="202"/>
      <c r="G99" s="202"/>
      <c r="H99" s="202"/>
      <c r="I99" s="202"/>
      <c r="J99" s="202"/>
      <c r="K99" s="203"/>
    </row>
    <row r="100" spans="2:11" ht="45" customHeight="1">
      <c r="B100" s="204"/>
      <c r="C100" s="310" t="s">
        <v>773</v>
      </c>
      <c r="D100" s="310"/>
      <c r="E100" s="310"/>
      <c r="F100" s="310"/>
      <c r="G100" s="310"/>
      <c r="H100" s="310"/>
      <c r="I100" s="310"/>
      <c r="J100" s="310"/>
      <c r="K100" s="205"/>
    </row>
    <row r="101" spans="2:11" ht="17.25" customHeight="1">
      <c r="B101" s="204"/>
      <c r="C101" s="206" t="s">
        <v>729</v>
      </c>
      <c r="D101" s="206"/>
      <c r="E101" s="206"/>
      <c r="F101" s="206" t="s">
        <v>730</v>
      </c>
      <c r="G101" s="207"/>
      <c r="H101" s="206" t="s">
        <v>118</v>
      </c>
      <c r="I101" s="206" t="s">
        <v>54</v>
      </c>
      <c r="J101" s="206" t="s">
        <v>731</v>
      </c>
      <c r="K101" s="205"/>
    </row>
    <row r="102" spans="2:11" ht="17.25" customHeight="1">
      <c r="B102" s="204"/>
      <c r="C102" s="208" t="s">
        <v>732</v>
      </c>
      <c r="D102" s="208"/>
      <c r="E102" s="208"/>
      <c r="F102" s="209" t="s">
        <v>733</v>
      </c>
      <c r="G102" s="210"/>
      <c r="H102" s="208"/>
      <c r="I102" s="208"/>
      <c r="J102" s="208" t="s">
        <v>734</v>
      </c>
      <c r="K102" s="205"/>
    </row>
    <row r="103" spans="2:11" ht="5.25" customHeight="1">
      <c r="B103" s="204"/>
      <c r="C103" s="206"/>
      <c r="D103" s="206"/>
      <c r="E103" s="206"/>
      <c r="F103" s="206"/>
      <c r="G103" s="222"/>
      <c r="H103" s="206"/>
      <c r="I103" s="206"/>
      <c r="J103" s="206"/>
      <c r="K103" s="205"/>
    </row>
    <row r="104" spans="2:11" ht="15" customHeight="1">
      <c r="B104" s="204"/>
      <c r="C104" s="194" t="s">
        <v>50</v>
      </c>
      <c r="D104" s="211"/>
      <c r="E104" s="211"/>
      <c r="F104" s="213" t="s">
        <v>735</v>
      </c>
      <c r="G104" s="222"/>
      <c r="H104" s="194" t="s">
        <v>774</v>
      </c>
      <c r="I104" s="194" t="s">
        <v>737</v>
      </c>
      <c r="J104" s="194">
        <v>20</v>
      </c>
      <c r="K104" s="205"/>
    </row>
    <row r="105" spans="2:11" ht="15" customHeight="1">
      <c r="B105" s="204"/>
      <c r="C105" s="194" t="s">
        <v>738</v>
      </c>
      <c r="D105" s="194"/>
      <c r="E105" s="194"/>
      <c r="F105" s="213" t="s">
        <v>735</v>
      </c>
      <c r="G105" s="194"/>
      <c r="H105" s="194" t="s">
        <v>774</v>
      </c>
      <c r="I105" s="194" t="s">
        <v>737</v>
      </c>
      <c r="J105" s="194">
        <v>120</v>
      </c>
      <c r="K105" s="205"/>
    </row>
    <row r="106" spans="2:11" ht="15" customHeight="1">
      <c r="B106" s="214"/>
      <c r="C106" s="194" t="s">
        <v>740</v>
      </c>
      <c r="D106" s="194"/>
      <c r="E106" s="194"/>
      <c r="F106" s="213" t="s">
        <v>741</v>
      </c>
      <c r="G106" s="194"/>
      <c r="H106" s="194" t="s">
        <v>774</v>
      </c>
      <c r="I106" s="194" t="s">
        <v>737</v>
      </c>
      <c r="J106" s="194">
        <v>50</v>
      </c>
      <c r="K106" s="205"/>
    </row>
    <row r="107" spans="2:11" ht="15" customHeight="1">
      <c r="B107" s="214"/>
      <c r="C107" s="194" t="s">
        <v>743</v>
      </c>
      <c r="D107" s="194"/>
      <c r="E107" s="194"/>
      <c r="F107" s="213" t="s">
        <v>735</v>
      </c>
      <c r="G107" s="194"/>
      <c r="H107" s="194" t="s">
        <v>774</v>
      </c>
      <c r="I107" s="194" t="s">
        <v>745</v>
      </c>
      <c r="J107" s="194"/>
      <c r="K107" s="205"/>
    </row>
    <row r="108" spans="2:11" ht="15" customHeight="1">
      <c r="B108" s="214"/>
      <c r="C108" s="194" t="s">
        <v>754</v>
      </c>
      <c r="D108" s="194"/>
      <c r="E108" s="194"/>
      <c r="F108" s="213" t="s">
        <v>741</v>
      </c>
      <c r="G108" s="194"/>
      <c r="H108" s="194" t="s">
        <v>774</v>
      </c>
      <c r="I108" s="194" t="s">
        <v>737</v>
      </c>
      <c r="J108" s="194">
        <v>50</v>
      </c>
      <c r="K108" s="205"/>
    </row>
    <row r="109" spans="2:11" ht="15" customHeight="1">
      <c r="B109" s="214"/>
      <c r="C109" s="194" t="s">
        <v>762</v>
      </c>
      <c r="D109" s="194"/>
      <c r="E109" s="194"/>
      <c r="F109" s="213" t="s">
        <v>741</v>
      </c>
      <c r="G109" s="194"/>
      <c r="H109" s="194" t="s">
        <v>774</v>
      </c>
      <c r="I109" s="194" t="s">
        <v>737</v>
      </c>
      <c r="J109" s="194">
        <v>50</v>
      </c>
      <c r="K109" s="205"/>
    </row>
    <row r="110" spans="2:11" ht="15" customHeight="1">
      <c r="B110" s="214"/>
      <c r="C110" s="194" t="s">
        <v>760</v>
      </c>
      <c r="D110" s="194"/>
      <c r="E110" s="194"/>
      <c r="F110" s="213" t="s">
        <v>741</v>
      </c>
      <c r="G110" s="194"/>
      <c r="H110" s="194" t="s">
        <v>774</v>
      </c>
      <c r="I110" s="194" t="s">
        <v>737</v>
      </c>
      <c r="J110" s="194">
        <v>50</v>
      </c>
      <c r="K110" s="205"/>
    </row>
    <row r="111" spans="2:11" ht="15" customHeight="1">
      <c r="B111" s="214"/>
      <c r="C111" s="194" t="s">
        <v>50</v>
      </c>
      <c r="D111" s="194"/>
      <c r="E111" s="194"/>
      <c r="F111" s="213" t="s">
        <v>735</v>
      </c>
      <c r="G111" s="194"/>
      <c r="H111" s="194" t="s">
        <v>775</v>
      </c>
      <c r="I111" s="194" t="s">
        <v>737</v>
      </c>
      <c r="J111" s="194">
        <v>20</v>
      </c>
      <c r="K111" s="205"/>
    </row>
    <row r="112" spans="2:11" ht="15" customHeight="1">
      <c r="B112" s="214"/>
      <c r="C112" s="194" t="s">
        <v>776</v>
      </c>
      <c r="D112" s="194"/>
      <c r="E112" s="194"/>
      <c r="F112" s="213" t="s">
        <v>735</v>
      </c>
      <c r="G112" s="194"/>
      <c r="H112" s="194" t="s">
        <v>777</v>
      </c>
      <c r="I112" s="194" t="s">
        <v>737</v>
      </c>
      <c r="J112" s="194">
        <v>120</v>
      </c>
      <c r="K112" s="205"/>
    </row>
    <row r="113" spans="2:11" ht="15" customHeight="1">
      <c r="B113" s="214"/>
      <c r="C113" s="194" t="s">
        <v>35</v>
      </c>
      <c r="D113" s="194"/>
      <c r="E113" s="194"/>
      <c r="F113" s="213" t="s">
        <v>735</v>
      </c>
      <c r="G113" s="194"/>
      <c r="H113" s="194" t="s">
        <v>778</v>
      </c>
      <c r="I113" s="194" t="s">
        <v>769</v>
      </c>
      <c r="J113" s="194"/>
      <c r="K113" s="205"/>
    </row>
    <row r="114" spans="2:11" ht="15" customHeight="1">
      <c r="B114" s="214"/>
      <c r="C114" s="194" t="s">
        <v>45</v>
      </c>
      <c r="D114" s="194"/>
      <c r="E114" s="194"/>
      <c r="F114" s="213" t="s">
        <v>735</v>
      </c>
      <c r="G114" s="194"/>
      <c r="H114" s="194" t="s">
        <v>779</v>
      </c>
      <c r="I114" s="194" t="s">
        <v>769</v>
      </c>
      <c r="J114" s="194"/>
      <c r="K114" s="205"/>
    </row>
    <row r="115" spans="2:11" ht="15" customHeight="1">
      <c r="B115" s="214"/>
      <c r="C115" s="194" t="s">
        <v>54</v>
      </c>
      <c r="D115" s="194"/>
      <c r="E115" s="194"/>
      <c r="F115" s="213" t="s">
        <v>735</v>
      </c>
      <c r="G115" s="194"/>
      <c r="H115" s="194" t="s">
        <v>780</v>
      </c>
      <c r="I115" s="194" t="s">
        <v>781</v>
      </c>
      <c r="J115" s="194"/>
      <c r="K115" s="205"/>
    </row>
    <row r="116" spans="2:11" ht="15" customHeight="1">
      <c r="B116" s="217"/>
      <c r="C116" s="223"/>
      <c r="D116" s="223"/>
      <c r="E116" s="223"/>
      <c r="F116" s="223"/>
      <c r="G116" s="223"/>
      <c r="H116" s="223"/>
      <c r="I116" s="223"/>
      <c r="J116" s="223"/>
      <c r="K116" s="219"/>
    </row>
    <row r="117" spans="2:11" ht="18.75" customHeight="1">
      <c r="B117" s="224"/>
      <c r="C117" s="190"/>
      <c r="D117" s="190"/>
      <c r="E117" s="190"/>
      <c r="F117" s="225"/>
      <c r="G117" s="190"/>
      <c r="H117" s="190"/>
      <c r="I117" s="190"/>
      <c r="J117" s="190"/>
      <c r="K117" s="224"/>
    </row>
    <row r="118" spans="2:11" ht="18.75" customHeight="1"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</row>
    <row r="119" spans="2:11" ht="7.5" customHeight="1">
      <c r="B119" s="226"/>
      <c r="C119" s="227"/>
      <c r="D119" s="227"/>
      <c r="E119" s="227"/>
      <c r="F119" s="227"/>
      <c r="G119" s="227"/>
      <c r="H119" s="227"/>
      <c r="I119" s="227"/>
      <c r="J119" s="227"/>
      <c r="K119" s="228"/>
    </row>
    <row r="120" spans="2:11" ht="45" customHeight="1">
      <c r="B120" s="229"/>
      <c r="C120" s="305" t="s">
        <v>782</v>
      </c>
      <c r="D120" s="305"/>
      <c r="E120" s="305"/>
      <c r="F120" s="305"/>
      <c r="G120" s="305"/>
      <c r="H120" s="305"/>
      <c r="I120" s="305"/>
      <c r="J120" s="305"/>
      <c r="K120" s="230"/>
    </row>
    <row r="121" spans="2:11" ht="17.25" customHeight="1">
      <c r="B121" s="231"/>
      <c r="C121" s="206" t="s">
        <v>729</v>
      </c>
      <c r="D121" s="206"/>
      <c r="E121" s="206"/>
      <c r="F121" s="206" t="s">
        <v>730</v>
      </c>
      <c r="G121" s="207"/>
      <c r="H121" s="206" t="s">
        <v>118</v>
      </c>
      <c r="I121" s="206" t="s">
        <v>54</v>
      </c>
      <c r="J121" s="206" t="s">
        <v>731</v>
      </c>
      <c r="K121" s="232"/>
    </row>
    <row r="122" spans="2:11" ht="17.25" customHeight="1">
      <c r="B122" s="231"/>
      <c r="C122" s="208" t="s">
        <v>732</v>
      </c>
      <c r="D122" s="208"/>
      <c r="E122" s="208"/>
      <c r="F122" s="209" t="s">
        <v>733</v>
      </c>
      <c r="G122" s="210"/>
      <c r="H122" s="208"/>
      <c r="I122" s="208"/>
      <c r="J122" s="208" t="s">
        <v>734</v>
      </c>
      <c r="K122" s="232"/>
    </row>
    <row r="123" spans="2:11" ht="5.25" customHeight="1">
      <c r="B123" s="233"/>
      <c r="C123" s="211"/>
      <c r="D123" s="211"/>
      <c r="E123" s="211"/>
      <c r="F123" s="211"/>
      <c r="G123" s="194"/>
      <c r="H123" s="211"/>
      <c r="I123" s="211"/>
      <c r="J123" s="211"/>
      <c r="K123" s="234"/>
    </row>
    <row r="124" spans="2:11" ht="15" customHeight="1">
      <c r="B124" s="233"/>
      <c r="C124" s="194" t="s">
        <v>738</v>
      </c>
      <c r="D124" s="211"/>
      <c r="E124" s="211"/>
      <c r="F124" s="213" t="s">
        <v>735</v>
      </c>
      <c r="G124" s="194"/>
      <c r="H124" s="194" t="s">
        <v>774</v>
      </c>
      <c r="I124" s="194" t="s">
        <v>737</v>
      </c>
      <c r="J124" s="194">
        <v>120</v>
      </c>
      <c r="K124" s="235"/>
    </row>
    <row r="125" spans="2:11" ht="15" customHeight="1">
      <c r="B125" s="233"/>
      <c r="C125" s="194" t="s">
        <v>783</v>
      </c>
      <c r="D125" s="194"/>
      <c r="E125" s="194"/>
      <c r="F125" s="213" t="s">
        <v>735</v>
      </c>
      <c r="G125" s="194"/>
      <c r="H125" s="194" t="s">
        <v>784</v>
      </c>
      <c r="I125" s="194" t="s">
        <v>737</v>
      </c>
      <c r="J125" s="194" t="s">
        <v>785</v>
      </c>
      <c r="K125" s="235"/>
    </row>
    <row r="126" spans="2:11" ht="15" customHeight="1">
      <c r="B126" s="233"/>
      <c r="C126" s="194" t="s">
        <v>684</v>
      </c>
      <c r="D126" s="194"/>
      <c r="E126" s="194"/>
      <c r="F126" s="213" t="s">
        <v>735</v>
      </c>
      <c r="G126" s="194"/>
      <c r="H126" s="194" t="s">
        <v>786</v>
      </c>
      <c r="I126" s="194" t="s">
        <v>737</v>
      </c>
      <c r="J126" s="194" t="s">
        <v>785</v>
      </c>
      <c r="K126" s="235"/>
    </row>
    <row r="127" spans="2:11" ht="15" customHeight="1">
      <c r="B127" s="233"/>
      <c r="C127" s="194" t="s">
        <v>746</v>
      </c>
      <c r="D127" s="194"/>
      <c r="E127" s="194"/>
      <c r="F127" s="213" t="s">
        <v>741</v>
      </c>
      <c r="G127" s="194"/>
      <c r="H127" s="194" t="s">
        <v>747</v>
      </c>
      <c r="I127" s="194" t="s">
        <v>737</v>
      </c>
      <c r="J127" s="194">
        <v>15</v>
      </c>
      <c r="K127" s="235"/>
    </row>
    <row r="128" spans="2:11" ht="15" customHeight="1">
      <c r="B128" s="233"/>
      <c r="C128" s="215" t="s">
        <v>748</v>
      </c>
      <c r="D128" s="215"/>
      <c r="E128" s="215"/>
      <c r="F128" s="216" t="s">
        <v>741</v>
      </c>
      <c r="G128" s="215"/>
      <c r="H128" s="215" t="s">
        <v>749</v>
      </c>
      <c r="I128" s="215" t="s">
        <v>737</v>
      </c>
      <c r="J128" s="215">
        <v>15</v>
      </c>
      <c r="K128" s="235"/>
    </row>
    <row r="129" spans="2:11" ht="15" customHeight="1">
      <c r="B129" s="233"/>
      <c r="C129" s="215" t="s">
        <v>750</v>
      </c>
      <c r="D129" s="215"/>
      <c r="E129" s="215"/>
      <c r="F129" s="216" t="s">
        <v>741</v>
      </c>
      <c r="G129" s="215"/>
      <c r="H129" s="215" t="s">
        <v>751</v>
      </c>
      <c r="I129" s="215" t="s">
        <v>737</v>
      </c>
      <c r="J129" s="215">
        <v>20</v>
      </c>
      <c r="K129" s="235"/>
    </row>
    <row r="130" spans="2:11" ht="15" customHeight="1">
      <c r="B130" s="233"/>
      <c r="C130" s="215" t="s">
        <v>752</v>
      </c>
      <c r="D130" s="215"/>
      <c r="E130" s="215"/>
      <c r="F130" s="216" t="s">
        <v>741</v>
      </c>
      <c r="G130" s="215"/>
      <c r="H130" s="215" t="s">
        <v>753</v>
      </c>
      <c r="I130" s="215" t="s">
        <v>737</v>
      </c>
      <c r="J130" s="215">
        <v>20</v>
      </c>
      <c r="K130" s="235"/>
    </row>
    <row r="131" spans="2:11" ht="15" customHeight="1">
      <c r="B131" s="233"/>
      <c r="C131" s="194" t="s">
        <v>740</v>
      </c>
      <c r="D131" s="194"/>
      <c r="E131" s="194"/>
      <c r="F131" s="213" t="s">
        <v>741</v>
      </c>
      <c r="G131" s="194"/>
      <c r="H131" s="194" t="s">
        <v>774</v>
      </c>
      <c r="I131" s="194" t="s">
        <v>737</v>
      </c>
      <c r="J131" s="194">
        <v>50</v>
      </c>
      <c r="K131" s="235"/>
    </row>
    <row r="132" spans="2:11" ht="15" customHeight="1">
      <c r="B132" s="233"/>
      <c r="C132" s="194" t="s">
        <v>754</v>
      </c>
      <c r="D132" s="194"/>
      <c r="E132" s="194"/>
      <c r="F132" s="213" t="s">
        <v>741</v>
      </c>
      <c r="G132" s="194"/>
      <c r="H132" s="194" t="s">
        <v>774</v>
      </c>
      <c r="I132" s="194" t="s">
        <v>737</v>
      </c>
      <c r="J132" s="194">
        <v>50</v>
      </c>
      <c r="K132" s="235"/>
    </row>
    <row r="133" spans="2:11" ht="15" customHeight="1">
      <c r="B133" s="233"/>
      <c r="C133" s="194" t="s">
        <v>760</v>
      </c>
      <c r="D133" s="194"/>
      <c r="E133" s="194"/>
      <c r="F133" s="213" t="s">
        <v>741</v>
      </c>
      <c r="G133" s="194"/>
      <c r="H133" s="194" t="s">
        <v>774</v>
      </c>
      <c r="I133" s="194" t="s">
        <v>737</v>
      </c>
      <c r="J133" s="194">
        <v>50</v>
      </c>
      <c r="K133" s="235"/>
    </row>
    <row r="134" spans="2:11" ht="15" customHeight="1">
      <c r="B134" s="233"/>
      <c r="C134" s="194" t="s">
        <v>762</v>
      </c>
      <c r="D134" s="194"/>
      <c r="E134" s="194"/>
      <c r="F134" s="213" t="s">
        <v>741</v>
      </c>
      <c r="G134" s="194"/>
      <c r="H134" s="194" t="s">
        <v>774</v>
      </c>
      <c r="I134" s="194" t="s">
        <v>737</v>
      </c>
      <c r="J134" s="194">
        <v>50</v>
      </c>
      <c r="K134" s="235"/>
    </row>
    <row r="135" spans="2:11" ht="15" customHeight="1">
      <c r="B135" s="233"/>
      <c r="C135" s="194" t="s">
        <v>123</v>
      </c>
      <c r="D135" s="194"/>
      <c r="E135" s="194"/>
      <c r="F135" s="213" t="s">
        <v>741</v>
      </c>
      <c r="G135" s="194"/>
      <c r="H135" s="194" t="s">
        <v>787</v>
      </c>
      <c r="I135" s="194" t="s">
        <v>737</v>
      </c>
      <c r="J135" s="194">
        <v>255</v>
      </c>
      <c r="K135" s="235"/>
    </row>
    <row r="136" spans="2:11" ht="15" customHeight="1">
      <c r="B136" s="233"/>
      <c r="C136" s="194" t="s">
        <v>764</v>
      </c>
      <c r="D136" s="194"/>
      <c r="E136" s="194"/>
      <c r="F136" s="213" t="s">
        <v>735</v>
      </c>
      <c r="G136" s="194"/>
      <c r="H136" s="194" t="s">
        <v>788</v>
      </c>
      <c r="I136" s="194" t="s">
        <v>766</v>
      </c>
      <c r="J136" s="194"/>
      <c r="K136" s="235"/>
    </row>
    <row r="137" spans="2:11" ht="15" customHeight="1">
      <c r="B137" s="233"/>
      <c r="C137" s="194" t="s">
        <v>767</v>
      </c>
      <c r="D137" s="194"/>
      <c r="E137" s="194"/>
      <c r="F137" s="213" t="s">
        <v>735</v>
      </c>
      <c r="G137" s="194"/>
      <c r="H137" s="194" t="s">
        <v>789</v>
      </c>
      <c r="I137" s="194" t="s">
        <v>769</v>
      </c>
      <c r="J137" s="194"/>
      <c r="K137" s="235"/>
    </row>
    <row r="138" spans="2:11" ht="15" customHeight="1">
      <c r="B138" s="233"/>
      <c r="C138" s="194" t="s">
        <v>770</v>
      </c>
      <c r="D138" s="194"/>
      <c r="E138" s="194"/>
      <c r="F138" s="213" t="s">
        <v>735</v>
      </c>
      <c r="G138" s="194"/>
      <c r="H138" s="194" t="s">
        <v>770</v>
      </c>
      <c r="I138" s="194" t="s">
        <v>769</v>
      </c>
      <c r="J138" s="194"/>
      <c r="K138" s="235"/>
    </row>
    <row r="139" spans="2:11" ht="15" customHeight="1">
      <c r="B139" s="233"/>
      <c r="C139" s="194" t="s">
        <v>35</v>
      </c>
      <c r="D139" s="194"/>
      <c r="E139" s="194"/>
      <c r="F139" s="213" t="s">
        <v>735</v>
      </c>
      <c r="G139" s="194"/>
      <c r="H139" s="194" t="s">
        <v>790</v>
      </c>
      <c r="I139" s="194" t="s">
        <v>769</v>
      </c>
      <c r="J139" s="194"/>
      <c r="K139" s="235"/>
    </row>
    <row r="140" spans="2:11" ht="15" customHeight="1">
      <c r="B140" s="233"/>
      <c r="C140" s="194" t="s">
        <v>791</v>
      </c>
      <c r="D140" s="194"/>
      <c r="E140" s="194"/>
      <c r="F140" s="213" t="s">
        <v>735</v>
      </c>
      <c r="G140" s="194"/>
      <c r="H140" s="194" t="s">
        <v>792</v>
      </c>
      <c r="I140" s="194" t="s">
        <v>769</v>
      </c>
      <c r="J140" s="194"/>
      <c r="K140" s="235"/>
    </row>
    <row r="141" spans="2:11" ht="15" customHeight="1">
      <c r="B141" s="236"/>
      <c r="C141" s="237"/>
      <c r="D141" s="237"/>
      <c r="E141" s="237"/>
      <c r="F141" s="237"/>
      <c r="G141" s="237"/>
      <c r="H141" s="237"/>
      <c r="I141" s="237"/>
      <c r="J141" s="237"/>
      <c r="K141" s="238"/>
    </row>
    <row r="142" spans="2:11" ht="18.75" customHeight="1">
      <c r="B142" s="190"/>
      <c r="C142" s="190"/>
      <c r="D142" s="190"/>
      <c r="E142" s="190"/>
      <c r="F142" s="225"/>
      <c r="G142" s="190"/>
      <c r="H142" s="190"/>
      <c r="I142" s="190"/>
      <c r="J142" s="190"/>
      <c r="K142" s="190"/>
    </row>
    <row r="143" spans="2:11" ht="18.75" customHeight="1"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</row>
    <row r="144" spans="2:11" ht="7.5" customHeight="1">
      <c r="B144" s="201"/>
      <c r="C144" s="202"/>
      <c r="D144" s="202"/>
      <c r="E144" s="202"/>
      <c r="F144" s="202"/>
      <c r="G144" s="202"/>
      <c r="H144" s="202"/>
      <c r="I144" s="202"/>
      <c r="J144" s="202"/>
      <c r="K144" s="203"/>
    </row>
    <row r="145" spans="2:11" ht="45" customHeight="1">
      <c r="B145" s="204"/>
      <c r="C145" s="310" t="s">
        <v>793</v>
      </c>
      <c r="D145" s="310"/>
      <c r="E145" s="310"/>
      <c r="F145" s="310"/>
      <c r="G145" s="310"/>
      <c r="H145" s="310"/>
      <c r="I145" s="310"/>
      <c r="J145" s="310"/>
      <c r="K145" s="205"/>
    </row>
    <row r="146" spans="2:11" ht="17.25" customHeight="1">
      <c r="B146" s="204"/>
      <c r="C146" s="206" t="s">
        <v>729</v>
      </c>
      <c r="D146" s="206"/>
      <c r="E146" s="206"/>
      <c r="F146" s="206" t="s">
        <v>730</v>
      </c>
      <c r="G146" s="207"/>
      <c r="H146" s="206" t="s">
        <v>118</v>
      </c>
      <c r="I146" s="206" t="s">
        <v>54</v>
      </c>
      <c r="J146" s="206" t="s">
        <v>731</v>
      </c>
      <c r="K146" s="205"/>
    </row>
    <row r="147" spans="2:11" ht="17.25" customHeight="1">
      <c r="B147" s="204"/>
      <c r="C147" s="208" t="s">
        <v>732</v>
      </c>
      <c r="D147" s="208"/>
      <c r="E147" s="208"/>
      <c r="F147" s="209" t="s">
        <v>733</v>
      </c>
      <c r="G147" s="210"/>
      <c r="H147" s="208"/>
      <c r="I147" s="208"/>
      <c r="J147" s="208" t="s">
        <v>734</v>
      </c>
      <c r="K147" s="205"/>
    </row>
    <row r="148" spans="2:11" ht="5.25" customHeight="1">
      <c r="B148" s="214"/>
      <c r="C148" s="211"/>
      <c r="D148" s="211"/>
      <c r="E148" s="211"/>
      <c r="F148" s="211"/>
      <c r="G148" s="212"/>
      <c r="H148" s="211"/>
      <c r="I148" s="211"/>
      <c r="J148" s="211"/>
      <c r="K148" s="235"/>
    </row>
    <row r="149" spans="2:11" ht="15" customHeight="1">
      <c r="B149" s="214"/>
      <c r="C149" s="239" t="s">
        <v>738</v>
      </c>
      <c r="D149" s="194"/>
      <c r="E149" s="194"/>
      <c r="F149" s="240" t="s">
        <v>735</v>
      </c>
      <c r="G149" s="194"/>
      <c r="H149" s="239" t="s">
        <v>774</v>
      </c>
      <c r="I149" s="239" t="s">
        <v>737</v>
      </c>
      <c r="J149" s="239">
        <v>120</v>
      </c>
      <c r="K149" s="235"/>
    </row>
    <row r="150" spans="2:11" ht="15" customHeight="1">
      <c r="B150" s="214"/>
      <c r="C150" s="239" t="s">
        <v>783</v>
      </c>
      <c r="D150" s="194"/>
      <c r="E150" s="194"/>
      <c r="F150" s="240" t="s">
        <v>735</v>
      </c>
      <c r="G150" s="194"/>
      <c r="H150" s="239" t="s">
        <v>794</v>
      </c>
      <c r="I150" s="239" t="s">
        <v>737</v>
      </c>
      <c r="J150" s="239" t="s">
        <v>785</v>
      </c>
      <c r="K150" s="235"/>
    </row>
    <row r="151" spans="2:11" ht="15" customHeight="1">
      <c r="B151" s="214"/>
      <c r="C151" s="239" t="s">
        <v>684</v>
      </c>
      <c r="D151" s="194"/>
      <c r="E151" s="194"/>
      <c r="F151" s="240" t="s">
        <v>735</v>
      </c>
      <c r="G151" s="194"/>
      <c r="H151" s="239" t="s">
        <v>795</v>
      </c>
      <c r="I151" s="239" t="s">
        <v>737</v>
      </c>
      <c r="J151" s="239" t="s">
        <v>785</v>
      </c>
      <c r="K151" s="235"/>
    </row>
    <row r="152" spans="2:11" ht="15" customHeight="1">
      <c r="B152" s="214"/>
      <c r="C152" s="239" t="s">
        <v>740</v>
      </c>
      <c r="D152" s="194"/>
      <c r="E152" s="194"/>
      <c r="F152" s="240" t="s">
        <v>741</v>
      </c>
      <c r="G152" s="194"/>
      <c r="H152" s="239" t="s">
        <v>774</v>
      </c>
      <c r="I152" s="239" t="s">
        <v>737</v>
      </c>
      <c r="J152" s="239">
        <v>50</v>
      </c>
      <c r="K152" s="235"/>
    </row>
    <row r="153" spans="2:11" ht="15" customHeight="1">
      <c r="B153" s="214"/>
      <c r="C153" s="239" t="s">
        <v>743</v>
      </c>
      <c r="D153" s="194"/>
      <c r="E153" s="194"/>
      <c r="F153" s="240" t="s">
        <v>735</v>
      </c>
      <c r="G153" s="194"/>
      <c r="H153" s="239" t="s">
        <v>774</v>
      </c>
      <c r="I153" s="239" t="s">
        <v>745</v>
      </c>
      <c r="J153" s="239"/>
      <c r="K153" s="235"/>
    </row>
    <row r="154" spans="2:11" ht="15" customHeight="1">
      <c r="B154" s="214"/>
      <c r="C154" s="239" t="s">
        <v>754</v>
      </c>
      <c r="D154" s="194"/>
      <c r="E154" s="194"/>
      <c r="F154" s="240" t="s">
        <v>741</v>
      </c>
      <c r="G154" s="194"/>
      <c r="H154" s="239" t="s">
        <v>774</v>
      </c>
      <c r="I154" s="239" t="s">
        <v>737</v>
      </c>
      <c r="J154" s="239">
        <v>50</v>
      </c>
      <c r="K154" s="235"/>
    </row>
    <row r="155" spans="2:11" ht="15" customHeight="1">
      <c r="B155" s="214"/>
      <c r="C155" s="239" t="s">
        <v>762</v>
      </c>
      <c r="D155" s="194"/>
      <c r="E155" s="194"/>
      <c r="F155" s="240" t="s">
        <v>741</v>
      </c>
      <c r="G155" s="194"/>
      <c r="H155" s="239" t="s">
        <v>774</v>
      </c>
      <c r="I155" s="239" t="s">
        <v>737</v>
      </c>
      <c r="J155" s="239">
        <v>50</v>
      </c>
      <c r="K155" s="235"/>
    </row>
    <row r="156" spans="2:11" ht="15" customHeight="1">
      <c r="B156" s="214"/>
      <c r="C156" s="239" t="s">
        <v>760</v>
      </c>
      <c r="D156" s="194"/>
      <c r="E156" s="194"/>
      <c r="F156" s="240" t="s">
        <v>741</v>
      </c>
      <c r="G156" s="194"/>
      <c r="H156" s="239" t="s">
        <v>774</v>
      </c>
      <c r="I156" s="239" t="s">
        <v>737</v>
      </c>
      <c r="J156" s="239">
        <v>50</v>
      </c>
      <c r="K156" s="235"/>
    </row>
    <row r="157" spans="2:11" ht="15" customHeight="1">
      <c r="B157" s="214"/>
      <c r="C157" s="239" t="s">
        <v>97</v>
      </c>
      <c r="D157" s="194"/>
      <c r="E157" s="194"/>
      <c r="F157" s="240" t="s">
        <v>735</v>
      </c>
      <c r="G157" s="194"/>
      <c r="H157" s="239" t="s">
        <v>796</v>
      </c>
      <c r="I157" s="239" t="s">
        <v>737</v>
      </c>
      <c r="J157" s="239" t="s">
        <v>797</v>
      </c>
      <c r="K157" s="235"/>
    </row>
    <row r="158" spans="2:11" ht="15" customHeight="1">
      <c r="B158" s="214"/>
      <c r="C158" s="239" t="s">
        <v>798</v>
      </c>
      <c r="D158" s="194"/>
      <c r="E158" s="194"/>
      <c r="F158" s="240" t="s">
        <v>735</v>
      </c>
      <c r="G158" s="194"/>
      <c r="H158" s="239" t="s">
        <v>799</v>
      </c>
      <c r="I158" s="239" t="s">
        <v>769</v>
      </c>
      <c r="J158" s="239"/>
      <c r="K158" s="235"/>
    </row>
    <row r="159" spans="2:11" ht="15" customHeight="1">
      <c r="B159" s="241"/>
      <c r="C159" s="223"/>
      <c r="D159" s="223"/>
      <c r="E159" s="223"/>
      <c r="F159" s="223"/>
      <c r="G159" s="223"/>
      <c r="H159" s="223"/>
      <c r="I159" s="223"/>
      <c r="J159" s="223"/>
      <c r="K159" s="242"/>
    </row>
    <row r="160" spans="2:11" ht="18.75" customHeight="1">
      <c r="B160" s="190"/>
      <c r="C160" s="194"/>
      <c r="D160" s="194"/>
      <c r="E160" s="194"/>
      <c r="F160" s="213"/>
      <c r="G160" s="194"/>
      <c r="H160" s="194"/>
      <c r="I160" s="194"/>
      <c r="J160" s="194"/>
      <c r="K160" s="190"/>
    </row>
    <row r="161" spans="2:11" ht="18.75" customHeight="1"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</row>
    <row r="162" spans="2:11" ht="7.5" customHeight="1">
      <c r="B162" s="182"/>
      <c r="C162" s="183"/>
      <c r="D162" s="183"/>
      <c r="E162" s="183"/>
      <c r="F162" s="183"/>
      <c r="G162" s="183"/>
      <c r="H162" s="183"/>
      <c r="I162" s="183"/>
      <c r="J162" s="183"/>
      <c r="K162" s="184"/>
    </row>
    <row r="163" spans="2:11" ht="45" customHeight="1">
      <c r="B163" s="185"/>
      <c r="C163" s="305" t="s">
        <v>800</v>
      </c>
      <c r="D163" s="305"/>
      <c r="E163" s="305"/>
      <c r="F163" s="305"/>
      <c r="G163" s="305"/>
      <c r="H163" s="305"/>
      <c r="I163" s="305"/>
      <c r="J163" s="305"/>
      <c r="K163" s="186"/>
    </row>
    <row r="164" spans="2:11" ht="17.25" customHeight="1">
      <c r="B164" s="185"/>
      <c r="C164" s="206" t="s">
        <v>729</v>
      </c>
      <c r="D164" s="206"/>
      <c r="E164" s="206"/>
      <c r="F164" s="206" t="s">
        <v>730</v>
      </c>
      <c r="G164" s="243"/>
      <c r="H164" s="244" t="s">
        <v>118</v>
      </c>
      <c r="I164" s="244" t="s">
        <v>54</v>
      </c>
      <c r="J164" s="206" t="s">
        <v>731</v>
      </c>
      <c r="K164" s="186"/>
    </row>
    <row r="165" spans="2:11" ht="17.25" customHeight="1">
      <c r="B165" s="187"/>
      <c r="C165" s="208" t="s">
        <v>732</v>
      </c>
      <c r="D165" s="208"/>
      <c r="E165" s="208"/>
      <c r="F165" s="209" t="s">
        <v>733</v>
      </c>
      <c r="G165" s="245"/>
      <c r="H165" s="246"/>
      <c r="I165" s="246"/>
      <c r="J165" s="208" t="s">
        <v>734</v>
      </c>
      <c r="K165" s="188"/>
    </row>
    <row r="166" spans="2:11" ht="5.25" customHeight="1">
      <c r="B166" s="214"/>
      <c r="C166" s="211"/>
      <c r="D166" s="211"/>
      <c r="E166" s="211"/>
      <c r="F166" s="211"/>
      <c r="G166" s="212"/>
      <c r="H166" s="211"/>
      <c r="I166" s="211"/>
      <c r="J166" s="211"/>
      <c r="K166" s="235"/>
    </row>
    <row r="167" spans="2:11" ht="15" customHeight="1">
      <c r="B167" s="214"/>
      <c r="C167" s="194" t="s">
        <v>738</v>
      </c>
      <c r="D167" s="194"/>
      <c r="E167" s="194"/>
      <c r="F167" s="213" t="s">
        <v>735</v>
      </c>
      <c r="G167" s="194"/>
      <c r="H167" s="194" t="s">
        <v>774</v>
      </c>
      <c r="I167" s="194" t="s">
        <v>737</v>
      </c>
      <c r="J167" s="194">
        <v>120</v>
      </c>
      <c r="K167" s="235"/>
    </row>
    <row r="168" spans="2:11" ht="15" customHeight="1">
      <c r="B168" s="214"/>
      <c r="C168" s="194" t="s">
        <v>783</v>
      </c>
      <c r="D168" s="194"/>
      <c r="E168" s="194"/>
      <c r="F168" s="213" t="s">
        <v>735</v>
      </c>
      <c r="G168" s="194"/>
      <c r="H168" s="194" t="s">
        <v>784</v>
      </c>
      <c r="I168" s="194" t="s">
        <v>737</v>
      </c>
      <c r="J168" s="194" t="s">
        <v>785</v>
      </c>
      <c r="K168" s="235"/>
    </row>
    <row r="169" spans="2:11" ht="15" customHeight="1">
      <c r="B169" s="214"/>
      <c r="C169" s="194" t="s">
        <v>684</v>
      </c>
      <c r="D169" s="194"/>
      <c r="E169" s="194"/>
      <c r="F169" s="213" t="s">
        <v>735</v>
      </c>
      <c r="G169" s="194"/>
      <c r="H169" s="194" t="s">
        <v>801</v>
      </c>
      <c r="I169" s="194" t="s">
        <v>737</v>
      </c>
      <c r="J169" s="194" t="s">
        <v>785</v>
      </c>
      <c r="K169" s="235"/>
    </row>
    <row r="170" spans="2:11" ht="15" customHeight="1">
      <c r="B170" s="214"/>
      <c r="C170" s="194" t="s">
        <v>740</v>
      </c>
      <c r="D170" s="194"/>
      <c r="E170" s="194"/>
      <c r="F170" s="213" t="s">
        <v>741</v>
      </c>
      <c r="G170" s="194"/>
      <c r="H170" s="194" t="s">
        <v>801</v>
      </c>
      <c r="I170" s="194" t="s">
        <v>737</v>
      </c>
      <c r="J170" s="194">
        <v>50</v>
      </c>
      <c r="K170" s="235"/>
    </row>
    <row r="171" spans="2:11" ht="15" customHeight="1">
      <c r="B171" s="214"/>
      <c r="C171" s="194" t="s">
        <v>743</v>
      </c>
      <c r="D171" s="194"/>
      <c r="E171" s="194"/>
      <c r="F171" s="213" t="s">
        <v>735</v>
      </c>
      <c r="G171" s="194"/>
      <c r="H171" s="194" t="s">
        <v>801</v>
      </c>
      <c r="I171" s="194" t="s">
        <v>745</v>
      </c>
      <c r="J171" s="194"/>
      <c r="K171" s="235"/>
    </row>
    <row r="172" spans="2:11" ht="15" customHeight="1">
      <c r="B172" s="214"/>
      <c r="C172" s="194" t="s">
        <v>754</v>
      </c>
      <c r="D172" s="194"/>
      <c r="E172" s="194"/>
      <c r="F172" s="213" t="s">
        <v>741</v>
      </c>
      <c r="G172" s="194"/>
      <c r="H172" s="194" t="s">
        <v>801</v>
      </c>
      <c r="I172" s="194" t="s">
        <v>737</v>
      </c>
      <c r="J172" s="194">
        <v>50</v>
      </c>
      <c r="K172" s="235"/>
    </row>
    <row r="173" spans="2:11" ht="15" customHeight="1">
      <c r="B173" s="214"/>
      <c r="C173" s="194" t="s">
        <v>762</v>
      </c>
      <c r="D173" s="194"/>
      <c r="E173" s="194"/>
      <c r="F173" s="213" t="s">
        <v>741</v>
      </c>
      <c r="G173" s="194"/>
      <c r="H173" s="194" t="s">
        <v>801</v>
      </c>
      <c r="I173" s="194" t="s">
        <v>737</v>
      </c>
      <c r="J173" s="194">
        <v>50</v>
      </c>
      <c r="K173" s="235"/>
    </row>
    <row r="174" spans="2:11" ht="15" customHeight="1">
      <c r="B174" s="214"/>
      <c r="C174" s="194" t="s">
        <v>760</v>
      </c>
      <c r="D174" s="194"/>
      <c r="E174" s="194"/>
      <c r="F174" s="213" t="s">
        <v>741</v>
      </c>
      <c r="G174" s="194"/>
      <c r="H174" s="194" t="s">
        <v>801</v>
      </c>
      <c r="I174" s="194" t="s">
        <v>737</v>
      </c>
      <c r="J174" s="194">
        <v>50</v>
      </c>
      <c r="K174" s="235"/>
    </row>
    <row r="175" spans="2:11" ht="15" customHeight="1">
      <c r="B175" s="214"/>
      <c r="C175" s="194" t="s">
        <v>117</v>
      </c>
      <c r="D175" s="194"/>
      <c r="E175" s="194"/>
      <c r="F175" s="213" t="s">
        <v>735</v>
      </c>
      <c r="G175" s="194"/>
      <c r="H175" s="194" t="s">
        <v>802</v>
      </c>
      <c r="I175" s="194" t="s">
        <v>803</v>
      </c>
      <c r="J175" s="194"/>
      <c r="K175" s="235"/>
    </row>
    <row r="176" spans="2:11" ht="15" customHeight="1">
      <c r="B176" s="214"/>
      <c r="C176" s="194" t="s">
        <v>54</v>
      </c>
      <c r="D176" s="194"/>
      <c r="E176" s="194"/>
      <c r="F176" s="213" t="s">
        <v>735</v>
      </c>
      <c r="G176" s="194"/>
      <c r="H176" s="194" t="s">
        <v>804</v>
      </c>
      <c r="I176" s="194" t="s">
        <v>805</v>
      </c>
      <c r="J176" s="194">
        <v>1</v>
      </c>
      <c r="K176" s="235"/>
    </row>
    <row r="177" spans="2:11" ht="15" customHeight="1">
      <c r="B177" s="214"/>
      <c r="C177" s="194" t="s">
        <v>50</v>
      </c>
      <c r="D177" s="194"/>
      <c r="E177" s="194"/>
      <c r="F177" s="213" t="s">
        <v>735</v>
      </c>
      <c r="G177" s="194"/>
      <c r="H177" s="194" t="s">
        <v>806</v>
      </c>
      <c r="I177" s="194" t="s">
        <v>737</v>
      </c>
      <c r="J177" s="194">
        <v>20</v>
      </c>
      <c r="K177" s="235"/>
    </row>
    <row r="178" spans="2:11" ht="15" customHeight="1">
      <c r="B178" s="214"/>
      <c r="C178" s="194" t="s">
        <v>118</v>
      </c>
      <c r="D178" s="194"/>
      <c r="E178" s="194"/>
      <c r="F178" s="213" t="s">
        <v>735</v>
      </c>
      <c r="G178" s="194"/>
      <c r="H178" s="194" t="s">
        <v>807</v>
      </c>
      <c r="I178" s="194" t="s">
        <v>737</v>
      </c>
      <c r="J178" s="194">
        <v>255</v>
      </c>
      <c r="K178" s="235"/>
    </row>
    <row r="179" spans="2:11" ht="15" customHeight="1">
      <c r="B179" s="214"/>
      <c r="C179" s="194" t="s">
        <v>119</v>
      </c>
      <c r="D179" s="194"/>
      <c r="E179" s="194"/>
      <c r="F179" s="213" t="s">
        <v>735</v>
      </c>
      <c r="G179" s="194"/>
      <c r="H179" s="194" t="s">
        <v>700</v>
      </c>
      <c r="I179" s="194" t="s">
        <v>737</v>
      </c>
      <c r="J179" s="194">
        <v>10</v>
      </c>
      <c r="K179" s="235"/>
    </row>
    <row r="180" spans="2:11" ht="15" customHeight="1">
      <c r="B180" s="214"/>
      <c r="C180" s="194" t="s">
        <v>120</v>
      </c>
      <c r="D180" s="194"/>
      <c r="E180" s="194"/>
      <c r="F180" s="213" t="s">
        <v>735</v>
      </c>
      <c r="G180" s="194"/>
      <c r="H180" s="194" t="s">
        <v>808</v>
      </c>
      <c r="I180" s="194" t="s">
        <v>769</v>
      </c>
      <c r="J180" s="194"/>
      <c r="K180" s="235"/>
    </row>
    <row r="181" spans="2:11" ht="15" customHeight="1">
      <c r="B181" s="214"/>
      <c r="C181" s="194" t="s">
        <v>809</v>
      </c>
      <c r="D181" s="194"/>
      <c r="E181" s="194"/>
      <c r="F181" s="213" t="s">
        <v>735</v>
      </c>
      <c r="G181" s="194"/>
      <c r="H181" s="194" t="s">
        <v>810</v>
      </c>
      <c r="I181" s="194" t="s">
        <v>769</v>
      </c>
      <c r="J181" s="194"/>
      <c r="K181" s="235"/>
    </row>
    <row r="182" spans="2:11" ht="15" customHeight="1">
      <c r="B182" s="214"/>
      <c r="C182" s="194" t="s">
        <v>798</v>
      </c>
      <c r="D182" s="194"/>
      <c r="E182" s="194"/>
      <c r="F182" s="213" t="s">
        <v>735</v>
      </c>
      <c r="G182" s="194"/>
      <c r="H182" s="194" t="s">
        <v>811</v>
      </c>
      <c r="I182" s="194" t="s">
        <v>769</v>
      </c>
      <c r="J182" s="194"/>
      <c r="K182" s="235"/>
    </row>
    <row r="183" spans="2:11" ht="15" customHeight="1">
      <c r="B183" s="214"/>
      <c r="C183" s="194" t="s">
        <v>122</v>
      </c>
      <c r="D183" s="194"/>
      <c r="E183" s="194"/>
      <c r="F183" s="213" t="s">
        <v>741</v>
      </c>
      <c r="G183" s="194"/>
      <c r="H183" s="194" t="s">
        <v>812</v>
      </c>
      <c r="I183" s="194" t="s">
        <v>737</v>
      </c>
      <c r="J183" s="194">
        <v>50</v>
      </c>
      <c r="K183" s="235"/>
    </row>
    <row r="184" spans="2:11" ht="15" customHeight="1">
      <c r="B184" s="214"/>
      <c r="C184" s="194" t="s">
        <v>813</v>
      </c>
      <c r="D184" s="194"/>
      <c r="E184" s="194"/>
      <c r="F184" s="213" t="s">
        <v>741</v>
      </c>
      <c r="G184" s="194"/>
      <c r="H184" s="194" t="s">
        <v>814</v>
      </c>
      <c r="I184" s="194" t="s">
        <v>815</v>
      </c>
      <c r="J184" s="194"/>
      <c r="K184" s="235"/>
    </row>
    <row r="185" spans="2:11" ht="15" customHeight="1">
      <c r="B185" s="214"/>
      <c r="C185" s="194" t="s">
        <v>816</v>
      </c>
      <c r="D185" s="194"/>
      <c r="E185" s="194"/>
      <c r="F185" s="213" t="s">
        <v>741</v>
      </c>
      <c r="G185" s="194"/>
      <c r="H185" s="194" t="s">
        <v>817</v>
      </c>
      <c r="I185" s="194" t="s">
        <v>815</v>
      </c>
      <c r="J185" s="194"/>
      <c r="K185" s="235"/>
    </row>
    <row r="186" spans="2:11" ht="15" customHeight="1">
      <c r="B186" s="214"/>
      <c r="C186" s="194" t="s">
        <v>818</v>
      </c>
      <c r="D186" s="194"/>
      <c r="E186" s="194"/>
      <c r="F186" s="213" t="s">
        <v>741</v>
      </c>
      <c r="G186" s="194"/>
      <c r="H186" s="194" t="s">
        <v>819</v>
      </c>
      <c r="I186" s="194" t="s">
        <v>815</v>
      </c>
      <c r="J186" s="194"/>
      <c r="K186" s="235"/>
    </row>
    <row r="187" spans="2:11" ht="15" customHeight="1">
      <c r="B187" s="214"/>
      <c r="C187" s="247" t="s">
        <v>820</v>
      </c>
      <c r="D187" s="194"/>
      <c r="E187" s="194"/>
      <c r="F187" s="213" t="s">
        <v>741</v>
      </c>
      <c r="G187" s="194"/>
      <c r="H187" s="194" t="s">
        <v>821</v>
      </c>
      <c r="I187" s="194" t="s">
        <v>822</v>
      </c>
      <c r="J187" s="248" t="s">
        <v>823</v>
      </c>
      <c r="K187" s="235"/>
    </row>
    <row r="188" spans="2:11" ht="15" customHeight="1">
      <c r="B188" s="214"/>
      <c r="C188" s="199" t="s">
        <v>39</v>
      </c>
      <c r="D188" s="194"/>
      <c r="E188" s="194"/>
      <c r="F188" s="213" t="s">
        <v>735</v>
      </c>
      <c r="G188" s="194"/>
      <c r="H188" s="190" t="s">
        <v>824</v>
      </c>
      <c r="I188" s="194" t="s">
        <v>825</v>
      </c>
      <c r="J188" s="194"/>
      <c r="K188" s="235"/>
    </row>
    <row r="189" spans="2:11" ht="15" customHeight="1">
      <c r="B189" s="214"/>
      <c r="C189" s="199" t="s">
        <v>826</v>
      </c>
      <c r="D189" s="194"/>
      <c r="E189" s="194"/>
      <c r="F189" s="213" t="s">
        <v>735</v>
      </c>
      <c r="G189" s="194"/>
      <c r="H189" s="194" t="s">
        <v>827</v>
      </c>
      <c r="I189" s="194" t="s">
        <v>769</v>
      </c>
      <c r="J189" s="194"/>
      <c r="K189" s="235"/>
    </row>
    <row r="190" spans="2:11" ht="15" customHeight="1">
      <c r="B190" s="214"/>
      <c r="C190" s="199" t="s">
        <v>828</v>
      </c>
      <c r="D190" s="194"/>
      <c r="E190" s="194"/>
      <c r="F190" s="213" t="s">
        <v>735</v>
      </c>
      <c r="G190" s="194"/>
      <c r="H190" s="194" t="s">
        <v>829</v>
      </c>
      <c r="I190" s="194" t="s">
        <v>769</v>
      </c>
      <c r="J190" s="194"/>
      <c r="K190" s="235"/>
    </row>
    <row r="191" spans="2:11" ht="15" customHeight="1">
      <c r="B191" s="214"/>
      <c r="C191" s="199" t="s">
        <v>830</v>
      </c>
      <c r="D191" s="194"/>
      <c r="E191" s="194"/>
      <c r="F191" s="213" t="s">
        <v>741</v>
      </c>
      <c r="G191" s="194"/>
      <c r="H191" s="194" t="s">
        <v>831</v>
      </c>
      <c r="I191" s="194" t="s">
        <v>769</v>
      </c>
      <c r="J191" s="194"/>
      <c r="K191" s="235"/>
    </row>
    <row r="192" spans="2:11" ht="15" customHeight="1">
      <c r="B192" s="241"/>
      <c r="C192" s="249"/>
      <c r="D192" s="223"/>
      <c r="E192" s="223"/>
      <c r="F192" s="223"/>
      <c r="G192" s="223"/>
      <c r="H192" s="223"/>
      <c r="I192" s="223"/>
      <c r="J192" s="223"/>
      <c r="K192" s="242"/>
    </row>
    <row r="193" spans="2:11" ht="18.75" customHeight="1">
      <c r="B193" s="190"/>
      <c r="C193" s="194"/>
      <c r="D193" s="194"/>
      <c r="E193" s="194"/>
      <c r="F193" s="213"/>
      <c r="G193" s="194"/>
      <c r="H193" s="194"/>
      <c r="I193" s="194"/>
      <c r="J193" s="194"/>
      <c r="K193" s="190"/>
    </row>
    <row r="194" spans="2:11" ht="18.75" customHeight="1">
      <c r="B194" s="190"/>
      <c r="C194" s="194"/>
      <c r="D194" s="194"/>
      <c r="E194" s="194"/>
      <c r="F194" s="213"/>
      <c r="G194" s="194"/>
      <c r="H194" s="194"/>
      <c r="I194" s="194"/>
      <c r="J194" s="194"/>
      <c r="K194" s="190"/>
    </row>
    <row r="195" spans="2:11" ht="18.75" customHeight="1"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</row>
    <row r="196" spans="2:11">
      <c r="B196" s="182"/>
      <c r="C196" s="183"/>
      <c r="D196" s="183"/>
      <c r="E196" s="183"/>
      <c r="F196" s="183"/>
      <c r="G196" s="183"/>
      <c r="H196" s="183"/>
      <c r="I196" s="183"/>
      <c r="J196" s="183"/>
      <c r="K196" s="184"/>
    </row>
    <row r="197" spans="2:11" ht="21">
      <c r="B197" s="185"/>
      <c r="C197" s="305" t="s">
        <v>832</v>
      </c>
      <c r="D197" s="305"/>
      <c r="E197" s="305"/>
      <c r="F197" s="305"/>
      <c r="G197" s="305"/>
      <c r="H197" s="305"/>
      <c r="I197" s="305"/>
      <c r="J197" s="305"/>
      <c r="K197" s="186"/>
    </row>
    <row r="198" spans="2:11" ht="25.5" customHeight="1">
      <c r="B198" s="185"/>
      <c r="C198" s="250" t="s">
        <v>833</v>
      </c>
      <c r="D198" s="250"/>
      <c r="E198" s="250"/>
      <c r="F198" s="250" t="s">
        <v>834</v>
      </c>
      <c r="G198" s="251"/>
      <c r="H198" s="311" t="s">
        <v>835</v>
      </c>
      <c r="I198" s="311"/>
      <c r="J198" s="311"/>
      <c r="K198" s="186"/>
    </row>
    <row r="199" spans="2:11" ht="5.25" customHeight="1">
      <c r="B199" s="214"/>
      <c r="C199" s="211"/>
      <c r="D199" s="211"/>
      <c r="E199" s="211"/>
      <c r="F199" s="211"/>
      <c r="G199" s="194"/>
      <c r="H199" s="211"/>
      <c r="I199" s="211"/>
      <c r="J199" s="211"/>
      <c r="K199" s="235"/>
    </row>
    <row r="200" spans="2:11" ht="15" customHeight="1">
      <c r="B200" s="214"/>
      <c r="C200" s="194" t="s">
        <v>825</v>
      </c>
      <c r="D200" s="194"/>
      <c r="E200" s="194"/>
      <c r="F200" s="213" t="s">
        <v>40</v>
      </c>
      <c r="G200" s="194"/>
      <c r="H200" s="307" t="s">
        <v>836</v>
      </c>
      <c r="I200" s="307"/>
      <c r="J200" s="307"/>
      <c r="K200" s="235"/>
    </row>
    <row r="201" spans="2:11" ht="15" customHeight="1">
      <c r="B201" s="214"/>
      <c r="C201" s="220"/>
      <c r="D201" s="194"/>
      <c r="E201" s="194"/>
      <c r="F201" s="213" t="s">
        <v>41</v>
      </c>
      <c r="G201" s="194"/>
      <c r="H201" s="307" t="s">
        <v>837</v>
      </c>
      <c r="I201" s="307"/>
      <c r="J201" s="307"/>
      <c r="K201" s="235"/>
    </row>
    <row r="202" spans="2:11" ht="15" customHeight="1">
      <c r="B202" s="214"/>
      <c r="C202" s="220"/>
      <c r="D202" s="194"/>
      <c r="E202" s="194"/>
      <c r="F202" s="213" t="s">
        <v>44</v>
      </c>
      <c r="G202" s="194"/>
      <c r="H202" s="307" t="s">
        <v>838</v>
      </c>
      <c r="I202" s="307"/>
      <c r="J202" s="307"/>
      <c r="K202" s="235"/>
    </row>
    <row r="203" spans="2:11" ht="15" customHeight="1">
      <c r="B203" s="214"/>
      <c r="C203" s="194"/>
      <c r="D203" s="194"/>
      <c r="E203" s="194"/>
      <c r="F203" s="213" t="s">
        <v>42</v>
      </c>
      <c r="G203" s="194"/>
      <c r="H203" s="307" t="s">
        <v>839</v>
      </c>
      <c r="I203" s="307"/>
      <c r="J203" s="307"/>
      <c r="K203" s="235"/>
    </row>
    <row r="204" spans="2:11" ht="15" customHeight="1">
      <c r="B204" s="214"/>
      <c r="C204" s="194"/>
      <c r="D204" s="194"/>
      <c r="E204" s="194"/>
      <c r="F204" s="213" t="s">
        <v>43</v>
      </c>
      <c r="G204" s="194"/>
      <c r="H204" s="307" t="s">
        <v>840</v>
      </c>
      <c r="I204" s="307"/>
      <c r="J204" s="307"/>
      <c r="K204" s="235"/>
    </row>
    <row r="205" spans="2:11" ht="15" customHeight="1">
      <c r="B205" s="214"/>
      <c r="C205" s="194"/>
      <c r="D205" s="194"/>
      <c r="E205" s="194"/>
      <c r="F205" s="213"/>
      <c r="G205" s="194"/>
      <c r="H205" s="194"/>
      <c r="I205" s="194"/>
      <c r="J205" s="194"/>
      <c r="K205" s="235"/>
    </row>
    <row r="206" spans="2:11" ht="15" customHeight="1">
      <c r="B206" s="214"/>
      <c r="C206" s="194" t="s">
        <v>781</v>
      </c>
      <c r="D206" s="194"/>
      <c r="E206" s="194"/>
      <c r="F206" s="213" t="s">
        <v>73</v>
      </c>
      <c r="G206" s="194"/>
      <c r="H206" s="307" t="s">
        <v>841</v>
      </c>
      <c r="I206" s="307"/>
      <c r="J206" s="307"/>
      <c r="K206" s="235"/>
    </row>
    <row r="207" spans="2:11" ht="15" customHeight="1">
      <c r="B207" s="214"/>
      <c r="C207" s="220"/>
      <c r="D207" s="194"/>
      <c r="E207" s="194"/>
      <c r="F207" s="213" t="s">
        <v>678</v>
      </c>
      <c r="G207" s="194"/>
      <c r="H207" s="307" t="s">
        <v>679</v>
      </c>
      <c r="I207" s="307"/>
      <c r="J207" s="307"/>
      <c r="K207" s="235"/>
    </row>
    <row r="208" spans="2:11" ht="15" customHeight="1">
      <c r="B208" s="214"/>
      <c r="C208" s="194"/>
      <c r="D208" s="194"/>
      <c r="E208" s="194"/>
      <c r="F208" s="213" t="s">
        <v>676</v>
      </c>
      <c r="G208" s="194"/>
      <c r="H208" s="307" t="s">
        <v>842</v>
      </c>
      <c r="I208" s="307"/>
      <c r="J208" s="307"/>
      <c r="K208" s="235"/>
    </row>
    <row r="209" spans="2:11" ht="15" customHeight="1">
      <c r="B209" s="252"/>
      <c r="C209" s="220"/>
      <c r="D209" s="220"/>
      <c r="E209" s="220"/>
      <c r="F209" s="213" t="s">
        <v>680</v>
      </c>
      <c r="G209" s="199"/>
      <c r="H209" s="306" t="s">
        <v>681</v>
      </c>
      <c r="I209" s="306"/>
      <c r="J209" s="306"/>
      <c r="K209" s="253"/>
    </row>
    <row r="210" spans="2:11" ht="15" customHeight="1">
      <c r="B210" s="252"/>
      <c r="C210" s="220"/>
      <c r="D210" s="220"/>
      <c r="E210" s="220"/>
      <c r="F210" s="213" t="s">
        <v>682</v>
      </c>
      <c r="G210" s="199"/>
      <c r="H210" s="306" t="s">
        <v>843</v>
      </c>
      <c r="I210" s="306"/>
      <c r="J210" s="306"/>
      <c r="K210" s="253"/>
    </row>
    <row r="211" spans="2:11" ht="15" customHeight="1">
      <c r="B211" s="252"/>
      <c r="C211" s="220"/>
      <c r="D211" s="220"/>
      <c r="E211" s="220"/>
      <c r="F211" s="254"/>
      <c r="G211" s="199"/>
      <c r="H211" s="255"/>
      <c r="I211" s="255"/>
      <c r="J211" s="255"/>
      <c r="K211" s="253"/>
    </row>
    <row r="212" spans="2:11" ht="15" customHeight="1">
      <c r="B212" s="252"/>
      <c r="C212" s="194" t="s">
        <v>805</v>
      </c>
      <c r="D212" s="220"/>
      <c r="E212" s="220"/>
      <c r="F212" s="213">
        <v>1</v>
      </c>
      <c r="G212" s="199"/>
      <c r="H212" s="306" t="s">
        <v>844</v>
      </c>
      <c r="I212" s="306"/>
      <c r="J212" s="306"/>
      <c r="K212" s="253"/>
    </row>
    <row r="213" spans="2:11" ht="15" customHeight="1">
      <c r="B213" s="252"/>
      <c r="C213" s="220"/>
      <c r="D213" s="220"/>
      <c r="E213" s="220"/>
      <c r="F213" s="213">
        <v>2</v>
      </c>
      <c r="G213" s="199"/>
      <c r="H213" s="306" t="s">
        <v>845</v>
      </c>
      <c r="I213" s="306"/>
      <c r="J213" s="306"/>
      <c r="K213" s="253"/>
    </row>
    <row r="214" spans="2:11" ht="15" customHeight="1">
      <c r="B214" s="252"/>
      <c r="C214" s="220"/>
      <c r="D214" s="220"/>
      <c r="E214" s="220"/>
      <c r="F214" s="213">
        <v>3</v>
      </c>
      <c r="G214" s="199"/>
      <c r="H214" s="306" t="s">
        <v>846</v>
      </c>
      <c r="I214" s="306"/>
      <c r="J214" s="306"/>
      <c r="K214" s="253"/>
    </row>
    <row r="215" spans="2:11" ht="15" customHeight="1">
      <c r="B215" s="252"/>
      <c r="C215" s="220"/>
      <c r="D215" s="220"/>
      <c r="E215" s="220"/>
      <c r="F215" s="213">
        <v>4</v>
      </c>
      <c r="G215" s="199"/>
      <c r="H215" s="306" t="s">
        <v>847</v>
      </c>
      <c r="I215" s="306"/>
      <c r="J215" s="306"/>
      <c r="K215" s="253"/>
    </row>
    <row r="216" spans="2:11" ht="12.75" customHeight="1">
      <c r="B216" s="256"/>
      <c r="C216" s="257"/>
      <c r="D216" s="257"/>
      <c r="E216" s="257"/>
      <c r="F216" s="257"/>
      <c r="G216" s="257"/>
      <c r="H216" s="257"/>
      <c r="I216" s="257"/>
      <c r="J216" s="257"/>
      <c r="K216" s="258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18_H - Od Pramínku k zahradě</vt:lpstr>
      <vt:lpstr>Pokyny pro vyplnění</vt:lpstr>
      <vt:lpstr>'18_H - Od Pramínku k zahradě'!Názvy_tisku</vt:lpstr>
      <vt:lpstr>'Rekapitulace stavby'!Názvy_tisku</vt:lpstr>
      <vt:lpstr>'18_H - Od Pramínku k zahradě'!Oblast_tisku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hp-martina\martina</dc:creator>
  <cp:lastModifiedBy>uzivatel</cp:lastModifiedBy>
  <cp:lastPrinted>2019-06-25T11:54:48Z</cp:lastPrinted>
  <dcterms:created xsi:type="dcterms:W3CDTF">2018-01-16T09:53:07Z</dcterms:created>
  <dcterms:modified xsi:type="dcterms:W3CDTF">2019-07-03T11:11:43Z</dcterms:modified>
</cp:coreProperties>
</file>